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os\Desktop\Γεωπονία 2023-24\"/>
    </mc:Choice>
  </mc:AlternateContent>
  <xr:revisionPtr revIDLastSave="0" documentId="13_ncr:1_{59F19159-885B-41FC-83EA-2A9ADB69C773}" xr6:coauthVersionLast="47" xr6:coauthVersionMax="47" xr10:uidLastSave="{00000000-0000-0000-0000-000000000000}"/>
  <bookViews>
    <workbookView xWindow="-120" yWindow="-120" windowWidth="20730" windowHeight="11160" firstSheet="5" activeTab="9" xr2:uid="{33E825F3-FECC-4F14-8BC4-2AAE2EC9BC11}"/>
  </bookViews>
  <sheets>
    <sheet name="Άσκηση 1" sheetId="1" r:id="rId1"/>
    <sheet name="Άσκηση 2" sheetId="2" r:id="rId2"/>
    <sheet name="Άσκηση 3" sheetId="3" r:id="rId3"/>
    <sheet name="Άσκηση 4" sheetId="4" r:id="rId4"/>
    <sheet name="Άσκηση 5" sheetId="5" r:id="rId5"/>
    <sheet name="Άσκηση 6" sheetId="6" r:id="rId6"/>
    <sheet name="Άσκηση 7" sheetId="7" r:id="rId7"/>
    <sheet name="Άσκηση 8" sheetId="8" r:id="rId8"/>
    <sheet name="Άσκηση 9" sheetId="9" r:id="rId9"/>
    <sheet name="Άσκηση 10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10" l="1"/>
  <c r="D15" i="10"/>
  <c r="E15" i="10"/>
  <c r="D16" i="10"/>
  <c r="E16" i="10"/>
  <c r="D17" i="10"/>
  <c r="E17" i="10"/>
  <c r="D18" i="10"/>
  <c r="E18" i="10"/>
  <c r="C16" i="10"/>
  <c r="C17" i="10"/>
  <c r="C18" i="10"/>
  <c r="C15" i="10"/>
  <c r="D9" i="10"/>
  <c r="E9" i="10"/>
  <c r="F9" i="10"/>
  <c r="C9" i="10"/>
  <c r="B6" i="5"/>
  <c r="B5" i="5"/>
  <c r="B4" i="5"/>
  <c r="B3" i="5"/>
  <c r="A13" i="4"/>
  <c r="B5" i="4"/>
  <c r="B11" i="3"/>
  <c r="B8" i="3"/>
  <c r="B5" i="3"/>
  <c r="F11" i="2" l="1"/>
  <c r="F10" i="2"/>
  <c r="F9" i="2"/>
  <c r="F8" i="2"/>
  <c r="F6" i="2"/>
  <c r="F7" i="2" s="1"/>
  <c r="F5" i="2"/>
  <c r="F4" i="2"/>
  <c r="F3" i="2"/>
  <c r="F2" i="2"/>
  <c r="F1" i="2"/>
  <c r="K6" i="1"/>
  <c r="K5" i="1"/>
  <c r="K4" i="1"/>
  <c r="K3" i="1"/>
  <c r="K2" i="1"/>
  <c r="G6" i="1"/>
  <c r="G7" i="1"/>
  <c r="G8" i="1"/>
  <c r="G9" i="1"/>
  <c r="G10" i="1"/>
  <c r="F6" i="1"/>
  <c r="F7" i="1" s="1"/>
  <c r="F8" i="1" s="1"/>
  <c r="F9" i="1" s="1"/>
  <c r="F10" i="1" s="1"/>
  <c r="D6" i="1"/>
  <c r="D3" i="1"/>
  <c r="D4" i="1"/>
  <c r="D5" i="1"/>
  <c r="D7" i="1"/>
  <c r="D8" i="1"/>
  <c r="D9" i="1"/>
  <c r="D10" i="1"/>
  <c r="D2" i="1"/>
  <c r="F2" i="1" s="1"/>
  <c r="D11" i="1" l="1"/>
  <c r="E6" i="1" s="1"/>
  <c r="E8" i="1"/>
  <c r="E3" i="1"/>
  <c r="E7" i="1"/>
  <c r="E2" i="1"/>
  <c r="G2" i="1"/>
  <c r="F3" i="1"/>
  <c r="E4" i="1" l="1"/>
  <c r="E5" i="1"/>
  <c r="E10" i="1"/>
  <c r="E9" i="1"/>
  <c r="G3" i="1"/>
  <c r="F4" i="1"/>
  <c r="G4" i="1" l="1"/>
  <c r="F5" i="1"/>
  <c r="G5" i="1" l="1"/>
</calcChain>
</file>

<file path=xl/sharedStrings.xml><?xml version="1.0" encoding="utf-8"?>
<sst xmlns="http://schemas.openxmlformats.org/spreadsheetml/2006/main" count="179" uniqueCount="127">
  <si>
    <t xml:space="preserve">Παρατήρηση </t>
  </si>
  <si>
    <t>Συχνότητα</t>
  </si>
  <si>
    <t>Σύνολο</t>
  </si>
  <si>
    <t>Σχετική συχνότητα</t>
  </si>
  <si>
    <t>Αθροιστική συχνότητα</t>
  </si>
  <si>
    <t>Σχετική αθροιστική συχνότητα</t>
  </si>
  <si>
    <t>Α)</t>
  </si>
  <si>
    <t>Β)</t>
  </si>
  <si>
    <t>Αριθμητικός μέσος όρος</t>
  </si>
  <si>
    <t>Διάμεσος</t>
  </si>
  <si>
    <t>Επικρατούσα τιμή</t>
  </si>
  <si>
    <t>1ο τεταρτημόριο</t>
  </si>
  <si>
    <t>3ο τεταρτημόριο</t>
  </si>
  <si>
    <t> αριθμητικός μέσος όρος</t>
  </si>
  <si>
    <t>γεωμετρικός μέσος όρος</t>
  </si>
  <si>
    <t>διάμεσος</t>
  </si>
  <si>
    <t>επικρατούσα τιμή</t>
  </si>
  <si>
    <t>ελάχιστη τιμή</t>
  </si>
  <si>
    <t>μέγιστη τιμή</t>
  </si>
  <si>
    <t>εύρος</t>
  </si>
  <si>
    <t xml:space="preserve"> 3ο τεταρτημόριο</t>
  </si>
  <si>
    <t>τυπική απόκλιση</t>
  </si>
  <si>
    <t>διακύμανση</t>
  </si>
  <si>
    <t>A)</t>
  </si>
  <si>
    <t>B)</t>
  </si>
  <si>
    <t>Στήλη1</t>
  </si>
  <si>
    <t>Μέσος</t>
  </si>
  <si>
    <t>Τυπικό σφάλμα</t>
  </si>
  <si>
    <t>Μέση απόκλιση τετραγώνου</t>
  </si>
  <si>
    <t>Διακύμανση</t>
  </si>
  <si>
    <t>Κύρτωση</t>
  </si>
  <si>
    <t>Ασυμμετρία</t>
  </si>
  <si>
    <t>Εύρος</t>
  </si>
  <si>
    <t>Ελάχιστο</t>
  </si>
  <si>
    <t>Μέγιστο</t>
  </si>
  <si>
    <t>Άθροισμα</t>
  </si>
  <si>
    <t>Πλήθος</t>
  </si>
  <si>
    <t>Μάση τιμή</t>
  </si>
  <si>
    <t>Τυπική απόκλιση</t>
  </si>
  <si>
    <t>P(X&lt;15)</t>
  </si>
  <si>
    <t>Α ερώτημα</t>
  </si>
  <si>
    <t>Β ερώτημα</t>
  </si>
  <si>
    <t>P(X&gt;22)=1-P(X&lt;22)</t>
  </si>
  <si>
    <t>Γ ερώτημα</t>
  </si>
  <si>
    <t>P(13&lt;X&lt;21)=P(X&lt;21)-P(X&lt;13)</t>
  </si>
  <si>
    <t>Μέση τιμή</t>
  </si>
  <si>
    <t>P(X&gt;1,6)=1-P(X&lt;1,6)</t>
  </si>
  <si>
    <t>B ερώτημα</t>
  </si>
  <si>
    <t>P(X&gt;1,6)=1-P(X&lt;1,6)=0,001&lt;=&gt;P(X&lt;1,6)=1-0,001&lt;=&gt;P(X&lt;1,6)=0,999, μετασχηματίζοντας την μεταβλητή Χ σε Ζ έχουμε μέσω της τυποποιημένης κανονικής κατανομής P[Z&lt;(1,6-μ)/0,1]=0,999. Από την συνάρτηση NORM.S.INV προκύπτει ότι η πιθανότητα 0,999 αντιστοιχεί για τιμή z=3,09. Επομένως η τιμή [(1,6-μ)/0,1]=3,09&lt;=&gt;1,6-μ=0,309&lt;=&gt;μ=1,291. Άρα το μηχάνημα θα πρέπει να ρυθμιστεί σε μέσο β'αρος 1,291kgr</t>
  </si>
  <si>
    <t>μέγεθος</t>
  </si>
  <si>
    <t>επιτυχίες</t>
  </si>
  <si>
    <t>ποσοστό ομάδας Α (p)</t>
  </si>
  <si>
    <t>τυπικό σφάλμα</t>
  </si>
  <si>
    <t>κάτω όριο</t>
  </si>
  <si>
    <t>άνω όριο</t>
  </si>
  <si>
    <t>Με βεβαιότητα 95% το ποσοστό των ατόμων με ομάδα αίματος Α κυμαίνεται από 37,47% έως 51,53%</t>
  </si>
  <si>
    <t>Εργάτης</t>
  </si>
  <si>
    <t>Μάρκα Α</t>
  </si>
  <si>
    <t>Μάρκα Β</t>
  </si>
  <si>
    <t>Ηο: και τα δυο μηχανήματα παράγουν τον ίδιο αριθμό προϊόντων</t>
  </si>
  <si>
    <t>Έλεγχος t του μέσου δύο δειγμάτων συσχετισμένων ζευγών</t>
  </si>
  <si>
    <t>Μέγεθος δείγματος</t>
  </si>
  <si>
    <t>Συσχέτιση Pearson</t>
  </si>
  <si>
    <t>Υποτιθέμενη διαφορά μέσων</t>
  </si>
  <si>
    <t>βαθμοί ελευθερίας</t>
  </si>
  <si>
    <t>t</t>
  </si>
  <si>
    <t>P(T&lt;=t) μονόπλευρη</t>
  </si>
  <si>
    <t>t κρίσιμο, μονόπλευρο</t>
  </si>
  <si>
    <t>P(T&lt;=t) δίπλευρη</t>
  </si>
  <si>
    <t>t κρίσιμο, δίπλευρο</t>
  </si>
  <si>
    <t>Το P(T&lt;=t) δίπλευρη=0,488 &gt; του α=0,05 επομένως δεν μπορούμε να απορρίψουμε την μηδενική υπόθεση, δηλαδή δεν υπάρχει στατιστικά σημαντική διαφορά στην ποσότητα παραγωγής των δύο μηχανημάτων</t>
  </si>
  <si>
    <t>Καθηγητές</t>
  </si>
  <si>
    <t>Διοικητικοί</t>
  </si>
  <si>
    <t>Φοιτητές</t>
  </si>
  <si>
    <t>Ηο: δεν υπάρχει διαφορά στον αριθμό των μηνυμάτων ανεπιθύμητης αλληλογραφίας που λαμβάνουν τα διάφορα μέλη της πανεπιστημιακής κοινότητας</t>
  </si>
  <si>
    <t>Ηε: ο αριθμός που παράγουν τα δυο μηχανήματα είναι διαφορετικός</t>
  </si>
  <si>
    <t>Ηε: τουλάχιστον ένα διαφέρει από τα υπόλοιπα</t>
  </si>
  <si>
    <t>Ανάλυση διακύμανσης κατά ένα παράγοντα</t>
  </si>
  <si>
    <t>ΣΥΜΠΕΡΑΣΜΑ</t>
  </si>
  <si>
    <t>Ομάδες</t>
  </si>
  <si>
    <t>Μέσος όρος</t>
  </si>
  <si>
    <t>ΑΝΑΛΥΣΗ ΔΙΑΚΥΜΑΝΣΗΣ</t>
  </si>
  <si>
    <t>Προέλευση διακύμανσης</t>
  </si>
  <si>
    <t>SS</t>
  </si>
  <si>
    <t>MS</t>
  </si>
  <si>
    <t>F</t>
  </si>
  <si>
    <t>τιμή-P</t>
  </si>
  <si>
    <t>κριτήριο F</t>
  </si>
  <si>
    <t>Μεταξύ ομάδων</t>
  </si>
  <si>
    <t>Μέσα στις ομάδες</t>
  </si>
  <si>
    <t>Η τιμή-P=0,4445 &gt; του α=0,05 επομένως δεν μπορούμε να απορρίψουμε την μηδενική υπόθεση, δηλαδή δεν υπάρχει στατιστικά σημαντική διαφορά στον αριθμό των ηλεκτρονικών μηνυμάτων ανεπιθύμητης αλληλογραφίας που λαμβάνουν τα διαφορετικά μέλη της πανεπιστημιακής κοινότητας</t>
  </si>
  <si>
    <t>Γυναίκες</t>
  </si>
  <si>
    <t>Άνδρες</t>
  </si>
  <si>
    <t>Ηο: και τα δυο φύλα παράγουν τον ίδιο αριθμό προϊόντων</t>
  </si>
  <si>
    <t>Ηε: ο αριθμός που παράγουν τα δυο φλυλα είναι διαφορετικός</t>
  </si>
  <si>
    <t>Έλεγχος t δύο δειγμάτων με υποτιθέμενες ίσες διακυμάνσεις</t>
  </si>
  <si>
    <t>Διάμεση διακύμανση</t>
  </si>
  <si>
    <t>Το P(T&lt;=t) δίπλευρη=0,00059&lt; του α=0,10 επομένως μπορούμε να απορρίψουμε την μηδενική υπόθεση, δηλαδή  υπάρχει στατιστικά σημαντική διαφορά στην ποσότητα παραγωγής μεταξύ των δύο φύλων</t>
  </si>
  <si>
    <t>Απόσταση</t>
  </si>
  <si>
    <t>Ημέρες</t>
  </si>
  <si>
    <t>ΈΞΟΔΟΣ ΣΥΜΠΕΡΑΣΜΑΤΟΣ</t>
  </si>
  <si>
    <t>Στατιστικά παλινδρόμησης</t>
  </si>
  <si>
    <t>Πολλαπλό R</t>
  </si>
  <si>
    <t>R Τετράγωνο</t>
  </si>
  <si>
    <t>Προσαρμοσμένο R Τετράγωνο</t>
  </si>
  <si>
    <t>Παλινδρόμηση</t>
  </si>
  <si>
    <t>Υπόλοιπο</t>
  </si>
  <si>
    <t>Τεταγμένη επί την αρχή</t>
  </si>
  <si>
    <t>Σημαντικότητα F</t>
  </si>
  <si>
    <t>Συντελεστές</t>
  </si>
  <si>
    <t>Κατώτερο 95%</t>
  </si>
  <si>
    <t>Υψηλότερο 95%</t>
  </si>
  <si>
    <t>Κατώτερο 95,0%</t>
  </si>
  <si>
    <t>Υψηλότερο 95,0%</t>
  </si>
  <si>
    <t>Ημέρες=0,1195+0,004*απόσταση</t>
  </si>
  <si>
    <t xml:space="preserve">Ο συντελεστής του σταθερού όρου β είναι στατιστικά σημαντικός και διάφορος του 0. Από το R τετράγωνο παρατηρούμε ότι το 93,6% των μεταβολών της εξαρτημένης εξηγείται από την ανεξάρτητη μεταβλητή </t>
  </si>
  <si>
    <t>Απήχηση</t>
  </si>
  <si>
    <t>Μικρή</t>
  </si>
  <si>
    <t>Μέτρια</t>
  </si>
  <si>
    <t>Μεγάλη</t>
  </si>
  <si>
    <t>Ηλικιακή ομάδα</t>
  </si>
  <si>
    <t>Έως 30</t>
  </si>
  <si>
    <t>30 – 40</t>
  </si>
  <si>
    <t>40 – 50</t>
  </si>
  <si>
    <t>Πάνω από 50</t>
  </si>
  <si>
    <t>Έλεγχος Χ-τετράγωνο</t>
  </si>
  <si>
    <t>Το αποτέλεσμα του ελέγχου είναι μικρότερο του επιπέδου σημαντικότητας α=5% επομένως απορρίπτουμε την υπόθεση της ανεξαρτησίας μεταξύ των μεταβλητών ηλικιακή ομάδα και απήχηση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</si>
</sst>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3" formatCode="0.000000"/>
  </numFmts>
  <fonts count="6" x14ac:knownFonts="1">
    <font>
      <sz val="11"/>
      <color theme="1"/>
      <name val="Calibri"/>
      <family val="2"/>
      <charset val="161"/>
      <scheme val="minor"/>
    </font>
    <font>
      <sz val="11"/>
      <color theme="1"/>
      <name val="Arial"/>
      <family val="2"/>
      <charset val="161"/>
    </font>
    <font>
      <sz val="11"/>
      <color rgb="FF555555"/>
      <name val="Arial"/>
      <family val="2"/>
      <charset val="161"/>
    </font>
    <font>
      <i/>
      <sz val="11"/>
      <color theme="1"/>
      <name val="Calibri"/>
      <family val="2"/>
      <charset val="161"/>
      <scheme val="minor"/>
    </font>
    <font>
      <sz val="11"/>
      <color rgb="FF000000"/>
      <name val="Calibri"/>
      <family val="2"/>
      <charset val="161"/>
      <scheme val="minor"/>
    </font>
    <font>
      <sz val="10.5"/>
      <color rgb="FF000000"/>
      <name val="Arial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Fill="1" applyBorder="1" applyAlignment="1"/>
    <xf numFmtId="0" fontId="0" fillId="0" borderId="2" xfId="0" applyFill="1" applyBorder="1" applyAlignment="1"/>
    <xf numFmtId="0" fontId="3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Continuous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wrapText="1"/>
    </xf>
    <xf numFmtId="0" fontId="5" fillId="2" borderId="4" xfId="0" applyFont="1" applyFill="1" applyBorder="1" applyAlignment="1">
      <alignment vertical="center" wrapText="1"/>
    </xf>
    <xf numFmtId="0" fontId="0" fillId="0" borderId="2" xfId="0" applyBorder="1" applyAlignment="1">
      <alignment horizontal="center"/>
    </xf>
    <xf numFmtId="0" fontId="3" fillId="0" borderId="3" xfId="0" applyFont="1" applyFill="1" applyBorder="1" applyAlignment="1">
      <alignment horizontal="center" wrapText="1"/>
    </xf>
    <xf numFmtId="0" fontId="0" fillId="0" borderId="0" xfId="0" applyFill="1" applyBorder="1" applyAlignment="1">
      <alignment wrapText="1"/>
    </xf>
    <xf numFmtId="0" fontId="4" fillId="2" borderId="4" xfId="0" applyFont="1" applyFill="1" applyBorder="1" applyAlignment="1">
      <alignment vertical="center" wrapText="1"/>
    </xf>
    <xf numFmtId="0" fontId="0" fillId="0" borderId="2" xfId="0" applyFill="1" applyBorder="1" applyAlignment="1">
      <alignment wrapText="1"/>
    </xf>
    <xf numFmtId="0" fontId="0" fillId="0" borderId="0" xfId="0" applyAlignment="1">
      <alignment horizontal="center" vertical="top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2" fontId="0" fillId="0" borderId="2" xfId="0" applyNumberFormat="1" applyFill="1" applyBorder="1" applyAlignment="1"/>
    <xf numFmtId="0" fontId="4" fillId="2" borderId="7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0" fontId="4" fillId="2" borderId="16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173" fontId="0" fillId="0" borderId="0" xfId="0" applyNumberFormat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702CB-8AAE-459E-9AE2-D4FDAE77D096}">
  <dimension ref="A1:K25"/>
  <sheetViews>
    <sheetView workbookViewId="0">
      <selection activeCell="K6" sqref="K6"/>
    </sheetView>
  </sheetViews>
  <sheetFormatPr defaultRowHeight="15" x14ac:dyDescent="0.25"/>
  <cols>
    <col min="3" max="3" width="13.140625" bestFit="1" customWidth="1"/>
    <col min="4" max="4" width="10.28515625" bestFit="1" customWidth="1"/>
    <col min="5" max="5" width="11.7109375" customWidth="1"/>
    <col min="6" max="6" width="12.7109375" customWidth="1"/>
    <col min="7" max="7" width="14.42578125" customWidth="1"/>
    <col min="10" max="10" width="17.140625" customWidth="1"/>
  </cols>
  <sheetData>
    <row r="1" spans="1:11" ht="45" x14ac:dyDescent="0.25">
      <c r="A1">
        <v>24</v>
      </c>
      <c r="B1" t="s">
        <v>6</v>
      </c>
      <c r="C1" t="s">
        <v>0</v>
      </c>
      <c r="D1" t="s">
        <v>1</v>
      </c>
      <c r="E1" s="1" t="s">
        <v>3</v>
      </c>
      <c r="F1" s="1" t="s">
        <v>4</v>
      </c>
      <c r="G1" s="1" t="s">
        <v>5</v>
      </c>
      <c r="I1" s="1" t="s">
        <v>7</v>
      </c>
    </row>
    <row r="2" spans="1:11" ht="30" x14ac:dyDescent="0.25">
      <c r="A2">
        <v>24</v>
      </c>
      <c r="C2">
        <v>24</v>
      </c>
      <c r="D2">
        <f>COUNTIF($A$1:$A$25,C2)</f>
        <v>4</v>
      </c>
      <c r="E2">
        <f>D2/$D$11</f>
        <v>0.16</v>
      </c>
      <c r="F2">
        <f>D2</f>
        <v>4</v>
      </c>
      <c r="G2">
        <f>F2/$D$11</f>
        <v>0.16</v>
      </c>
      <c r="J2" s="1" t="s">
        <v>8</v>
      </c>
      <c r="K2">
        <f>AVERAGE(A1:A25)</f>
        <v>32.04</v>
      </c>
    </row>
    <row r="3" spans="1:11" x14ac:dyDescent="0.25">
      <c r="A3">
        <v>24</v>
      </c>
      <c r="C3">
        <v>25</v>
      </c>
      <c r="D3">
        <f>COUNTIF($A$1:$A$25,C3)</f>
        <v>2</v>
      </c>
      <c r="E3">
        <f>D3/$D$11</f>
        <v>0.08</v>
      </c>
      <c r="F3">
        <f>F2+D3</f>
        <v>6</v>
      </c>
      <c r="G3">
        <f t="shared" ref="G3:G10" si="0">F3/$D$11</f>
        <v>0.24</v>
      </c>
      <c r="J3" t="s">
        <v>9</v>
      </c>
      <c r="K3">
        <f>MEDIAN(A1:A25)</f>
        <v>31</v>
      </c>
    </row>
    <row r="4" spans="1:11" x14ac:dyDescent="0.25">
      <c r="A4">
        <v>24</v>
      </c>
      <c r="C4">
        <v>31</v>
      </c>
      <c r="D4">
        <f>COUNTIF($A$1:$A$25,C4)</f>
        <v>7</v>
      </c>
      <c r="E4">
        <f>D4/$D$11</f>
        <v>0.28000000000000003</v>
      </c>
      <c r="F4">
        <f t="shared" ref="F4:F10" si="1">F3+D4</f>
        <v>13</v>
      </c>
      <c r="G4">
        <f t="shared" si="0"/>
        <v>0.52</v>
      </c>
      <c r="J4" t="s">
        <v>10</v>
      </c>
      <c r="K4">
        <f>_xlfn.MODE.SNGL(A1:A25)</f>
        <v>31</v>
      </c>
    </row>
    <row r="5" spans="1:11" x14ac:dyDescent="0.25">
      <c r="A5">
        <v>25</v>
      </c>
      <c r="C5">
        <v>32</v>
      </c>
      <c r="D5">
        <f>COUNTIF($A$1:$A$25,C5)</f>
        <v>5</v>
      </c>
      <c r="E5">
        <f>D5/$D$11</f>
        <v>0.2</v>
      </c>
      <c r="F5">
        <f t="shared" si="1"/>
        <v>18</v>
      </c>
      <c r="G5">
        <f t="shared" si="0"/>
        <v>0.72</v>
      </c>
      <c r="J5" t="s">
        <v>11</v>
      </c>
      <c r="K5">
        <f>QUARTILE(A1:A25,1)</f>
        <v>31</v>
      </c>
    </row>
    <row r="6" spans="1:11" x14ac:dyDescent="0.25">
      <c r="A6">
        <v>25</v>
      </c>
      <c r="C6">
        <v>34</v>
      </c>
      <c r="D6">
        <f>COUNTIF($A$1:$A$25,C6)</f>
        <v>1</v>
      </c>
      <c r="E6">
        <f>D6/$D$11</f>
        <v>0.04</v>
      </c>
      <c r="F6">
        <f t="shared" si="1"/>
        <v>19</v>
      </c>
      <c r="G6">
        <f t="shared" si="0"/>
        <v>0.76</v>
      </c>
      <c r="J6" t="s">
        <v>12</v>
      </c>
      <c r="K6">
        <f>QUARTILE(A1:A25,3)</f>
        <v>34</v>
      </c>
    </row>
    <row r="7" spans="1:11" x14ac:dyDescent="0.25">
      <c r="A7">
        <v>31</v>
      </c>
      <c r="C7">
        <v>35</v>
      </c>
      <c r="D7">
        <f>COUNTIF($A$1:$A$25,C7)</f>
        <v>1</v>
      </c>
      <c r="E7">
        <f>D7/$D$11</f>
        <v>0.04</v>
      </c>
      <c r="F7">
        <f t="shared" si="1"/>
        <v>20</v>
      </c>
      <c r="G7">
        <f t="shared" si="0"/>
        <v>0.8</v>
      </c>
    </row>
    <row r="8" spans="1:11" x14ac:dyDescent="0.25">
      <c r="A8">
        <v>31</v>
      </c>
      <c r="C8">
        <v>38</v>
      </c>
      <c r="D8">
        <f>COUNTIF($A$1:$A$25,C8)</f>
        <v>2</v>
      </c>
      <c r="E8">
        <f>D8/$D$11</f>
        <v>0.08</v>
      </c>
      <c r="F8">
        <f t="shared" si="1"/>
        <v>22</v>
      </c>
      <c r="G8">
        <f t="shared" si="0"/>
        <v>0.88</v>
      </c>
    </row>
    <row r="9" spans="1:11" x14ac:dyDescent="0.25">
      <c r="A9">
        <v>31</v>
      </c>
      <c r="C9">
        <v>41</v>
      </c>
      <c r="D9">
        <f>COUNTIF($A$1:$A$25,C9)</f>
        <v>2</v>
      </c>
      <c r="E9">
        <f>D9/$D$11</f>
        <v>0.08</v>
      </c>
      <c r="F9">
        <f t="shared" si="1"/>
        <v>24</v>
      </c>
      <c r="G9">
        <f t="shared" si="0"/>
        <v>0.96</v>
      </c>
    </row>
    <row r="10" spans="1:11" x14ac:dyDescent="0.25">
      <c r="A10">
        <v>31</v>
      </c>
      <c r="C10">
        <v>51</v>
      </c>
      <c r="D10">
        <f>COUNTIF($A$1:$A$25,C10)</f>
        <v>1</v>
      </c>
      <c r="E10">
        <f>D10/$D$11</f>
        <v>0.04</v>
      </c>
      <c r="F10">
        <f t="shared" si="1"/>
        <v>25</v>
      </c>
      <c r="G10">
        <f t="shared" si="0"/>
        <v>1</v>
      </c>
    </row>
    <row r="11" spans="1:11" x14ac:dyDescent="0.25">
      <c r="A11">
        <v>31</v>
      </c>
      <c r="C11" t="s">
        <v>2</v>
      </c>
      <c r="D11">
        <f>SUM(D2:D10)</f>
        <v>25</v>
      </c>
    </row>
    <row r="12" spans="1:11" x14ac:dyDescent="0.25">
      <c r="A12">
        <v>31</v>
      </c>
    </row>
    <row r="13" spans="1:11" x14ac:dyDescent="0.25">
      <c r="A13">
        <v>31</v>
      </c>
    </row>
    <row r="14" spans="1:11" x14ac:dyDescent="0.25">
      <c r="A14">
        <v>32</v>
      </c>
    </row>
    <row r="15" spans="1:11" x14ac:dyDescent="0.25">
      <c r="A15">
        <v>32</v>
      </c>
    </row>
    <row r="16" spans="1:11" x14ac:dyDescent="0.25">
      <c r="A16">
        <v>32</v>
      </c>
    </row>
    <row r="17" spans="1:1" x14ac:dyDescent="0.25">
      <c r="A17">
        <v>32</v>
      </c>
    </row>
    <row r="18" spans="1:1" x14ac:dyDescent="0.25">
      <c r="A18">
        <v>32</v>
      </c>
    </row>
    <row r="19" spans="1:1" x14ac:dyDescent="0.25">
      <c r="A19">
        <v>34</v>
      </c>
    </row>
    <row r="20" spans="1:1" x14ac:dyDescent="0.25">
      <c r="A20">
        <v>35</v>
      </c>
    </row>
    <row r="21" spans="1:1" x14ac:dyDescent="0.25">
      <c r="A21">
        <v>38</v>
      </c>
    </row>
    <row r="22" spans="1:1" x14ac:dyDescent="0.25">
      <c r="A22">
        <v>38</v>
      </c>
    </row>
    <row r="23" spans="1:1" x14ac:dyDescent="0.25">
      <c r="A23">
        <v>41</v>
      </c>
    </row>
    <row r="24" spans="1:1" x14ac:dyDescent="0.25">
      <c r="A24">
        <v>41</v>
      </c>
    </row>
    <row r="25" spans="1:1" x14ac:dyDescent="0.25">
      <c r="A25">
        <v>51</v>
      </c>
    </row>
  </sheetData>
  <sortState xmlns:xlrd2="http://schemas.microsoft.com/office/spreadsheetml/2017/richdata2" ref="A1:A26">
    <sortCondition ref="A17:A26"/>
  </sortState>
  <pageMargins left="0.7" right="0.7" top="0.75" bottom="0.75" header="0.3" footer="0.3"/>
  <pageSetup paperSize="9" orientation="portrait" horizontalDpi="30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0E46E-DE45-4C00-AB51-82824FA669D2}">
  <dimension ref="A1:M18"/>
  <sheetViews>
    <sheetView tabSelected="1" topLeftCell="A2" workbookViewId="0">
      <selection activeCell="L13" sqref="L13"/>
    </sheetView>
  </sheetViews>
  <sheetFormatPr defaultRowHeight="15" x14ac:dyDescent="0.25"/>
  <cols>
    <col min="12" max="12" width="12" bestFit="1" customWidth="1"/>
  </cols>
  <sheetData>
    <row r="1" spans="1:13" x14ac:dyDescent="0.25">
      <c r="A1" s="31"/>
      <c r="B1" s="32"/>
      <c r="C1" s="38" t="s">
        <v>116</v>
      </c>
      <c r="D1" s="37"/>
      <c r="E1" s="39"/>
      <c r="F1" s="45" t="s">
        <v>2</v>
      </c>
    </row>
    <row r="2" spans="1:13" x14ac:dyDescent="0.25">
      <c r="A2" s="33"/>
      <c r="B2" s="34"/>
      <c r="C2" s="40"/>
      <c r="D2" s="11"/>
      <c r="E2" s="41"/>
      <c r="F2" s="46"/>
    </row>
    <row r="3" spans="1:13" ht="15.75" thickBot="1" x14ac:dyDescent="0.3">
      <c r="A3" s="33"/>
      <c r="B3" s="34"/>
      <c r="C3" s="42"/>
      <c r="D3" s="43"/>
      <c r="E3" s="44"/>
      <c r="F3" s="46"/>
      <c r="I3" s="8" t="s">
        <v>125</v>
      </c>
      <c r="J3" s="8"/>
      <c r="K3" s="8"/>
      <c r="L3" s="51">
        <f>CHITEST(C5:E8,C15:E18)</f>
        <v>1.4467712216542746E-5</v>
      </c>
    </row>
    <row r="4" spans="1:13" ht="15.75" thickBot="1" x14ac:dyDescent="0.3">
      <c r="A4" s="35"/>
      <c r="B4" s="36"/>
      <c r="C4" s="21" t="s">
        <v>117</v>
      </c>
      <c r="D4" s="21" t="s">
        <v>118</v>
      </c>
      <c r="E4" s="21" t="s">
        <v>119</v>
      </c>
      <c r="F4" s="47"/>
    </row>
    <row r="5" spans="1:13" ht="15.75" thickBot="1" x14ac:dyDescent="0.3">
      <c r="A5" s="49" t="s">
        <v>120</v>
      </c>
      <c r="B5" s="30" t="s">
        <v>121</v>
      </c>
      <c r="C5" s="30">
        <v>300</v>
      </c>
      <c r="D5" s="30">
        <v>220</v>
      </c>
      <c r="E5" s="30">
        <v>200</v>
      </c>
      <c r="F5" s="30">
        <v>720</v>
      </c>
      <c r="I5" s="9" t="s">
        <v>126</v>
      </c>
      <c r="J5" s="9"/>
      <c r="K5" s="9"/>
      <c r="L5" s="9"/>
      <c r="M5" s="9"/>
    </row>
    <row r="6" spans="1:13" ht="15.75" thickBot="1" x14ac:dyDescent="0.3">
      <c r="A6" s="48"/>
      <c r="B6" s="30" t="s">
        <v>122</v>
      </c>
      <c r="C6" s="30">
        <v>250</v>
      </c>
      <c r="D6" s="30">
        <v>250</v>
      </c>
      <c r="E6" s="30">
        <v>115</v>
      </c>
      <c r="F6" s="30">
        <v>615</v>
      </c>
      <c r="I6" s="9"/>
      <c r="J6" s="9"/>
      <c r="K6" s="9"/>
      <c r="L6" s="9"/>
      <c r="M6" s="9"/>
    </row>
    <row r="7" spans="1:13" ht="15.75" thickBot="1" x14ac:dyDescent="0.3">
      <c r="A7" s="48"/>
      <c r="B7" s="30" t="s">
        <v>123</v>
      </c>
      <c r="C7" s="30">
        <v>150</v>
      </c>
      <c r="D7" s="30">
        <v>127</v>
      </c>
      <c r="E7" s="30">
        <v>130</v>
      </c>
      <c r="F7" s="30">
        <v>407</v>
      </c>
      <c r="I7" s="9"/>
      <c r="J7" s="9"/>
      <c r="K7" s="9"/>
      <c r="L7" s="9"/>
      <c r="M7" s="9"/>
    </row>
    <row r="8" spans="1:13" ht="30.75" thickBot="1" x14ac:dyDescent="0.3">
      <c r="A8" s="50"/>
      <c r="B8" s="30" t="s">
        <v>124</v>
      </c>
      <c r="C8" s="30">
        <v>100</v>
      </c>
      <c r="D8" s="30">
        <v>88</v>
      </c>
      <c r="E8" s="30">
        <v>70</v>
      </c>
      <c r="F8" s="30">
        <v>258</v>
      </c>
      <c r="I8" s="9"/>
      <c r="J8" s="9"/>
      <c r="K8" s="9"/>
      <c r="L8" s="9"/>
      <c r="M8" s="9"/>
    </row>
    <row r="9" spans="1:13" ht="15.75" thickBot="1" x14ac:dyDescent="0.3">
      <c r="A9" s="30" t="s">
        <v>2</v>
      </c>
      <c r="B9" s="30"/>
      <c r="C9" s="30">
        <f>SUM(C5:C8)</f>
        <v>800</v>
      </c>
      <c r="D9" s="30">
        <f t="shared" ref="D9:F9" si="0">SUM(D5:D8)</f>
        <v>685</v>
      </c>
      <c r="E9" s="30">
        <f t="shared" si="0"/>
        <v>515</v>
      </c>
      <c r="F9" s="30">
        <f t="shared" si="0"/>
        <v>2000</v>
      </c>
    </row>
    <row r="10" spans="1:13" ht="15.75" thickBot="1" x14ac:dyDescent="0.3"/>
    <row r="11" spans="1:13" x14ac:dyDescent="0.25">
      <c r="A11" s="31"/>
      <c r="B11" s="32"/>
      <c r="C11" s="38" t="s">
        <v>116</v>
      </c>
      <c r="D11" s="37"/>
      <c r="E11" s="39"/>
    </row>
    <row r="12" spans="1:13" x14ac:dyDescent="0.25">
      <c r="A12" s="33"/>
      <c r="B12" s="34"/>
      <c r="C12" s="40"/>
      <c r="D12" s="11"/>
      <c r="E12" s="41"/>
    </row>
    <row r="13" spans="1:13" ht="15.75" thickBot="1" x14ac:dyDescent="0.3">
      <c r="A13" s="33"/>
      <c r="B13" s="34"/>
      <c r="C13" s="42"/>
      <c r="D13" s="43"/>
      <c r="E13" s="44"/>
    </row>
    <row r="14" spans="1:13" ht="15.75" thickBot="1" x14ac:dyDescent="0.3">
      <c r="A14" s="35"/>
      <c r="B14" s="36"/>
      <c r="C14" s="21" t="s">
        <v>117</v>
      </c>
      <c r="D14" s="21" t="s">
        <v>118</v>
      </c>
      <c r="E14" s="21" t="s">
        <v>119</v>
      </c>
    </row>
    <row r="15" spans="1:13" ht="15.75" thickBot="1" x14ac:dyDescent="0.3">
      <c r="A15" s="49" t="s">
        <v>120</v>
      </c>
      <c r="B15" s="30" t="s">
        <v>121</v>
      </c>
      <c r="C15" s="30">
        <f>C$9*$F5/$F$9</f>
        <v>288</v>
      </c>
      <c r="D15" s="30">
        <f t="shared" ref="D15:E15" si="1">D$9*$F5/$F$9</f>
        <v>246.6</v>
      </c>
      <c r="E15" s="30">
        <f t="shared" si="1"/>
        <v>185.4</v>
      </c>
    </row>
    <row r="16" spans="1:13" ht="15.75" thickBot="1" x14ac:dyDescent="0.3">
      <c r="A16" s="48"/>
      <c r="B16" s="30" t="s">
        <v>122</v>
      </c>
      <c r="C16" s="30">
        <f t="shared" ref="C16:E18" si="2">C$9*$F6/$F$9</f>
        <v>246</v>
      </c>
      <c r="D16" s="30">
        <f t="shared" si="2"/>
        <v>210.63749999999999</v>
      </c>
      <c r="E16" s="30">
        <f t="shared" si="2"/>
        <v>158.36250000000001</v>
      </c>
    </row>
    <row r="17" spans="1:5" ht="15.75" thickBot="1" x14ac:dyDescent="0.3">
      <c r="A17" s="48"/>
      <c r="B17" s="30" t="s">
        <v>123</v>
      </c>
      <c r="C17" s="30">
        <f t="shared" si="2"/>
        <v>162.80000000000001</v>
      </c>
      <c r="D17" s="30">
        <f t="shared" si="2"/>
        <v>139.39750000000001</v>
      </c>
      <c r="E17" s="30">
        <f t="shared" si="2"/>
        <v>104.80249999999999</v>
      </c>
    </row>
    <row r="18" spans="1:5" ht="30.75" thickBot="1" x14ac:dyDescent="0.3">
      <c r="A18" s="50"/>
      <c r="B18" s="30" t="s">
        <v>124</v>
      </c>
      <c r="C18" s="30">
        <f t="shared" si="2"/>
        <v>103.2</v>
      </c>
      <c r="D18" s="30">
        <f t="shared" si="2"/>
        <v>88.364999999999995</v>
      </c>
      <c r="E18" s="30">
        <f t="shared" si="2"/>
        <v>66.435000000000002</v>
      </c>
    </row>
  </sheetData>
  <mergeCells count="9">
    <mergeCell ref="A15:A18"/>
    <mergeCell ref="I3:K3"/>
    <mergeCell ref="I5:M8"/>
    <mergeCell ref="A1:B4"/>
    <mergeCell ref="C1:E3"/>
    <mergeCell ref="F1:F4"/>
    <mergeCell ref="A5:A8"/>
    <mergeCell ref="A11:B14"/>
    <mergeCell ref="C11:E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17BB7-5A0A-4C9F-8FAD-18F2EB228CF6}">
  <dimension ref="A1:L50"/>
  <sheetViews>
    <sheetView topLeftCell="A11" workbookViewId="0">
      <selection activeCell="K1" sqref="K1:L15"/>
    </sheetView>
  </sheetViews>
  <sheetFormatPr defaultRowHeight="15" x14ac:dyDescent="0.25"/>
  <cols>
    <col min="4" max="4" width="13" customWidth="1"/>
    <col min="5" max="5" width="13.5703125" customWidth="1"/>
    <col min="11" max="11" width="26.7109375" bestFit="1" customWidth="1"/>
  </cols>
  <sheetData>
    <row r="1" spans="1:12" ht="28.5" x14ac:dyDescent="0.25">
      <c r="A1" s="2">
        <v>40</v>
      </c>
      <c r="B1" s="2">
        <v>37</v>
      </c>
      <c r="D1" t="s">
        <v>23</v>
      </c>
      <c r="E1" s="3" t="s">
        <v>13</v>
      </c>
      <c r="F1">
        <f>AVERAGE(A1:B25)</f>
        <v>34.54</v>
      </c>
      <c r="H1" t="s">
        <v>24</v>
      </c>
      <c r="I1" s="2">
        <v>40</v>
      </c>
      <c r="K1" s="7" t="s">
        <v>25</v>
      </c>
      <c r="L1" s="7"/>
    </row>
    <row r="2" spans="1:12" ht="28.5" x14ac:dyDescent="0.25">
      <c r="A2" s="2">
        <v>35</v>
      </c>
      <c r="B2" s="2">
        <v>34</v>
      </c>
      <c r="E2" s="3" t="s">
        <v>14</v>
      </c>
      <c r="F2">
        <f>GEOMEAN(A1:B25)</f>
        <v>34.319149882662771</v>
      </c>
      <c r="I2" s="2">
        <v>35</v>
      </c>
      <c r="K2" s="4"/>
      <c r="L2" s="4"/>
    </row>
    <row r="3" spans="1:12" x14ac:dyDescent="0.25">
      <c r="A3" s="2">
        <v>35</v>
      </c>
      <c r="B3" s="2">
        <v>35</v>
      </c>
      <c r="E3" s="3" t="s">
        <v>15</v>
      </c>
      <c r="F3">
        <f>MEDIAN(A1:B25)</f>
        <v>34</v>
      </c>
      <c r="I3" s="2">
        <v>35</v>
      </c>
      <c r="K3" s="4" t="s">
        <v>26</v>
      </c>
      <c r="L3" s="4">
        <v>34.54</v>
      </c>
    </row>
    <row r="4" spans="1:12" ht="28.5" x14ac:dyDescent="0.25">
      <c r="A4" s="2">
        <v>33</v>
      </c>
      <c r="B4" s="2">
        <v>29</v>
      </c>
      <c r="E4" s="3" t="s">
        <v>16</v>
      </c>
      <c r="F4">
        <f>MODE(A1:B25)</f>
        <v>35</v>
      </c>
      <c r="I4" s="2">
        <v>33</v>
      </c>
      <c r="K4" s="4" t="s">
        <v>27</v>
      </c>
      <c r="L4" s="4">
        <v>0.55491128174893345</v>
      </c>
    </row>
    <row r="5" spans="1:12" x14ac:dyDescent="0.25">
      <c r="A5" s="2">
        <v>30</v>
      </c>
      <c r="B5" s="2">
        <v>39</v>
      </c>
      <c r="E5" s="3" t="s">
        <v>17</v>
      </c>
      <c r="F5">
        <f>MIN(A1:B25)</f>
        <v>24</v>
      </c>
      <c r="I5" s="2">
        <v>30</v>
      </c>
      <c r="K5" s="4" t="s">
        <v>9</v>
      </c>
      <c r="L5" s="4">
        <v>34</v>
      </c>
    </row>
    <row r="6" spans="1:12" x14ac:dyDescent="0.25">
      <c r="A6" s="2">
        <v>34</v>
      </c>
      <c r="B6" s="2">
        <v>31</v>
      </c>
      <c r="E6" s="3" t="s">
        <v>18</v>
      </c>
      <c r="F6">
        <f>MAX(A1:B25)</f>
        <v>44</v>
      </c>
      <c r="I6" s="2">
        <v>34</v>
      </c>
      <c r="K6" s="4" t="s">
        <v>10</v>
      </c>
      <c r="L6" s="4">
        <v>35</v>
      </c>
    </row>
    <row r="7" spans="1:12" x14ac:dyDescent="0.25">
      <c r="A7" s="2">
        <v>29</v>
      </c>
      <c r="B7" s="2">
        <v>37</v>
      </c>
      <c r="E7" s="3" t="s">
        <v>19</v>
      </c>
      <c r="F7">
        <f>F6-F5</f>
        <v>20</v>
      </c>
      <c r="I7" s="2">
        <v>29</v>
      </c>
      <c r="K7" s="4" t="s">
        <v>28</v>
      </c>
      <c r="L7" s="4">
        <v>3.9238153028158971</v>
      </c>
    </row>
    <row r="8" spans="1:12" ht="28.5" x14ac:dyDescent="0.25">
      <c r="A8" s="2">
        <v>35</v>
      </c>
      <c r="B8" s="2">
        <v>32</v>
      </c>
      <c r="E8" s="3" t="s">
        <v>11</v>
      </c>
      <c r="F8">
        <f>QUARTILE(A1:B25,1)</f>
        <v>32</v>
      </c>
      <c r="I8" s="2">
        <v>35</v>
      </c>
      <c r="K8" s="4" t="s">
        <v>29</v>
      </c>
      <c r="L8" s="4">
        <v>15.396326530612209</v>
      </c>
    </row>
    <row r="9" spans="1:12" ht="30" x14ac:dyDescent="0.25">
      <c r="A9" s="2">
        <v>37</v>
      </c>
      <c r="B9" s="2">
        <v>30</v>
      </c>
      <c r="E9" s="1" t="s">
        <v>20</v>
      </c>
      <c r="F9">
        <f>QUARTILE(A1:B25,3)</f>
        <v>37</v>
      </c>
      <c r="I9" s="2">
        <v>37</v>
      </c>
      <c r="K9" s="4" t="s">
        <v>30</v>
      </c>
      <c r="L9" s="4">
        <v>0.19717663467250324</v>
      </c>
    </row>
    <row r="10" spans="1:12" x14ac:dyDescent="0.25">
      <c r="A10" s="2">
        <v>36</v>
      </c>
      <c r="B10" s="2">
        <v>24</v>
      </c>
      <c r="E10" s="3" t="s">
        <v>22</v>
      </c>
      <c r="F10">
        <f>_xlfn.VAR.S(A1:B25)</f>
        <v>15.396326530612209</v>
      </c>
      <c r="I10" s="2">
        <v>36</v>
      </c>
      <c r="K10" s="4" t="s">
        <v>31</v>
      </c>
      <c r="L10" s="4">
        <v>8.5497464589509312E-2</v>
      </c>
    </row>
    <row r="11" spans="1:12" ht="28.5" x14ac:dyDescent="0.25">
      <c r="A11" s="2">
        <v>37</v>
      </c>
      <c r="B11" s="2">
        <v>32</v>
      </c>
      <c r="E11" s="3" t="s">
        <v>21</v>
      </c>
      <c r="F11">
        <f>_xlfn.STDEV.S(A1:B25)</f>
        <v>3.9238153028158971</v>
      </c>
      <c r="I11" s="2">
        <v>37</v>
      </c>
      <c r="K11" s="4" t="s">
        <v>32</v>
      </c>
      <c r="L11" s="4">
        <v>20</v>
      </c>
    </row>
    <row r="12" spans="1:12" x14ac:dyDescent="0.25">
      <c r="A12" s="2">
        <v>40</v>
      </c>
      <c r="B12" s="2">
        <v>32</v>
      </c>
      <c r="I12" s="2">
        <v>40</v>
      </c>
      <c r="K12" s="4" t="s">
        <v>33</v>
      </c>
      <c r="L12" s="4">
        <v>24</v>
      </c>
    </row>
    <row r="13" spans="1:12" x14ac:dyDescent="0.25">
      <c r="A13" s="2">
        <v>33</v>
      </c>
      <c r="B13" s="2">
        <v>41</v>
      </c>
      <c r="I13" s="2">
        <v>33</v>
      </c>
      <c r="K13" s="4" t="s">
        <v>34</v>
      </c>
      <c r="L13" s="4">
        <v>44</v>
      </c>
    </row>
    <row r="14" spans="1:12" x14ac:dyDescent="0.25">
      <c r="A14" s="2">
        <v>32</v>
      </c>
      <c r="B14" s="2">
        <v>29</v>
      </c>
      <c r="I14" s="2">
        <v>32</v>
      </c>
      <c r="K14" s="4" t="s">
        <v>35</v>
      </c>
      <c r="L14" s="4">
        <v>1727</v>
      </c>
    </row>
    <row r="15" spans="1:12" ht="15.75" thickBot="1" x14ac:dyDescent="0.3">
      <c r="A15" s="2">
        <v>40</v>
      </c>
      <c r="B15" s="2">
        <v>41</v>
      </c>
      <c r="I15" s="2">
        <v>40</v>
      </c>
      <c r="K15" s="5" t="s">
        <v>36</v>
      </c>
      <c r="L15" s="5">
        <v>50</v>
      </c>
    </row>
    <row r="16" spans="1:12" x14ac:dyDescent="0.25">
      <c r="A16" s="2">
        <v>44</v>
      </c>
      <c r="B16" s="2">
        <v>41</v>
      </c>
      <c r="I16" s="2">
        <v>44</v>
      </c>
    </row>
    <row r="17" spans="1:9" x14ac:dyDescent="0.25">
      <c r="A17" s="2">
        <v>31</v>
      </c>
      <c r="B17" s="2">
        <v>33</v>
      </c>
      <c r="I17" s="2">
        <v>31</v>
      </c>
    </row>
    <row r="18" spans="1:9" x14ac:dyDescent="0.25">
      <c r="A18" s="2">
        <v>36</v>
      </c>
      <c r="B18" s="2">
        <v>29</v>
      </c>
      <c r="I18" s="2">
        <v>36</v>
      </c>
    </row>
    <row r="19" spans="1:9" x14ac:dyDescent="0.25">
      <c r="A19" s="2">
        <v>33</v>
      </c>
      <c r="B19" s="2">
        <v>34</v>
      </c>
      <c r="I19" s="2">
        <v>33</v>
      </c>
    </row>
    <row r="20" spans="1:9" x14ac:dyDescent="0.25">
      <c r="A20" s="2">
        <v>33</v>
      </c>
      <c r="B20" s="2">
        <v>37</v>
      </c>
      <c r="I20" s="2">
        <v>33</v>
      </c>
    </row>
    <row r="21" spans="1:9" x14ac:dyDescent="0.25">
      <c r="A21" s="2">
        <v>35</v>
      </c>
      <c r="B21" s="2">
        <v>39</v>
      </c>
      <c r="I21" s="2">
        <v>35</v>
      </c>
    </row>
    <row r="22" spans="1:9" x14ac:dyDescent="0.25">
      <c r="A22" s="2">
        <v>34</v>
      </c>
      <c r="B22" s="2">
        <v>39</v>
      </c>
      <c r="I22" s="2">
        <v>34</v>
      </c>
    </row>
    <row r="23" spans="1:9" x14ac:dyDescent="0.25">
      <c r="A23" s="2">
        <v>35</v>
      </c>
      <c r="B23" s="2">
        <v>33</v>
      </c>
      <c r="I23" s="2">
        <v>35</v>
      </c>
    </row>
    <row r="24" spans="1:9" x14ac:dyDescent="0.25">
      <c r="A24" s="2">
        <v>32</v>
      </c>
      <c r="B24" s="2">
        <v>34</v>
      </c>
      <c r="I24" s="2">
        <v>32</v>
      </c>
    </row>
    <row r="25" spans="1:9" x14ac:dyDescent="0.25">
      <c r="A25" s="2">
        <v>34</v>
      </c>
      <c r="B25" s="2">
        <v>32</v>
      </c>
      <c r="I25" s="2">
        <v>34</v>
      </c>
    </row>
    <row r="26" spans="1:9" x14ac:dyDescent="0.25">
      <c r="I26" s="2">
        <v>37</v>
      </c>
    </row>
    <row r="27" spans="1:9" x14ac:dyDescent="0.25">
      <c r="I27" s="2">
        <v>34</v>
      </c>
    </row>
    <row r="28" spans="1:9" x14ac:dyDescent="0.25">
      <c r="I28" s="2">
        <v>35</v>
      </c>
    </row>
    <row r="29" spans="1:9" x14ac:dyDescent="0.25">
      <c r="I29" s="2">
        <v>29</v>
      </c>
    </row>
    <row r="30" spans="1:9" x14ac:dyDescent="0.25">
      <c r="I30" s="2">
        <v>39</v>
      </c>
    </row>
    <row r="31" spans="1:9" x14ac:dyDescent="0.25">
      <c r="I31" s="2">
        <v>31</v>
      </c>
    </row>
    <row r="32" spans="1:9" x14ac:dyDescent="0.25">
      <c r="I32" s="2">
        <v>37</v>
      </c>
    </row>
    <row r="33" spans="9:9" x14ac:dyDescent="0.25">
      <c r="I33" s="2">
        <v>32</v>
      </c>
    </row>
    <row r="34" spans="9:9" x14ac:dyDescent="0.25">
      <c r="I34" s="2">
        <v>30</v>
      </c>
    </row>
    <row r="35" spans="9:9" x14ac:dyDescent="0.25">
      <c r="I35" s="2">
        <v>24</v>
      </c>
    </row>
    <row r="36" spans="9:9" x14ac:dyDescent="0.25">
      <c r="I36" s="2">
        <v>32</v>
      </c>
    </row>
    <row r="37" spans="9:9" x14ac:dyDescent="0.25">
      <c r="I37" s="2">
        <v>32</v>
      </c>
    </row>
    <row r="38" spans="9:9" x14ac:dyDescent="0.25">
      <c r="I38" s="2">
        <v>41</v>
      </c>
    </row>
    <row r="39" spans="9:9" x14ac:dyDescent="0.25">
      <c r="I39" s="2">
        <v>29</v>
      </c>
    </row>
    <row r="40" spans="9:9" x14ac:dyDescent="0.25">
      <c r="I40" s="2">
        <v>41</v>
      </c>
    </row>
    <row r="41" spans="9:9" x14ac:dyDescent="0.25">
      <c r="I41" s="2">
        <v>41</v>
      </c>
    </row>
    <row r="42" spans="9:9" x14ac:dyDescent="0.25">
      <c r="I42" s="2">
        <v>33</v>
      </c>
    </row>
    <row r="43" spans="9:9" x14ac:dyDescent="0.25">
      <c r="I43" s="2">
        <v>29</v>
      </c>
    </row>
    <row r="44" spans="9:9" x14ac:dyDescent="0.25">
      <c r="I44" s="2">
        <v>34</v>
      </c>
    </row>
    <row r="45" spans="9:9" x14ac:dyDescent="0.25">
      <c r="I45" s="2">
        <v>37</v>
      </c>
    </row>
    <row r="46" spans="9:9" x14ac:dyDescent="0.25">
      <c r="I46" s="2">
        <v>39</v>
      </c>
    </row>
    <row r="47" spans="9:9" x14ac:dyDescent="0.25">
      <c r="I47" s="2">
        <v>39</v>
      </c>
    </row>
    <row r="48" spans="9:9" x14ac:dyDescent="0.25">
      <c r="I48" s="2">
        <v>33</v>
      </c>
    </row>
    <row r="49" spans="9:9" x14ac:dyDescent="0.25">
      <c r="I49" s="2">
        <v>34</v>
      </c>
    </row>
    <row r="50" spans="9:9" x14ac:dyDescent="0.25">
      <c r="I50" s="2">
        <v>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D4C21-F077-4FB6-90B3-869D2DB2F725}">
  <dimension ref="A1:B11"/>
  <sheetViews>
    <sheetView topLeftCell="A2" workbookViewId="0">
      <selection activeCell="B11" sqref="B11"/>
    </sheetView>
  </sheetViews>
  <sheetFormatPr defaultRowHeight="15" x14ac:dyDescent="0.25"/>
  <cols>
    <col min="1" max="1" width="27.28515625" customWidth="1"/>
  </cols>
  <sheetData>
    <row r="1" spans="1:2" ht="45" x14ac:dyDescent="0.25">
      <c r="A1" t="s">
        <v>37</v>
      </c>
      <c r="B1" s="1" t="s">
        <v>38</v>
      </c>
    </row>
    <row r="2" spans="1:2" x14ac:dyDescent="0.25">
      <c r="A2">
        <v>17</v>
      </c>
      <c r="B2">
        <v>3</v>
      </c>
    </row>
    <row r="4" spans="1:2" x14ac:dyDescent="0.25">
      <c r="A4" t="s">
        <v>40</v>
      </c>
    </row>
    <row r="5" spans="1:2" x14ac:dyDescent="0.25">
      <c r="A5" t="s">
        <v>39</v>
      </c>
      <c r="B5">
        <f>_xlfn.NORM.DIST(15,17,1,1)</f>
        <v>2.2750131948179191E-2</v>
      </c>
    </row>
    <row r="7" spans="1:2" x14ac:dyDescent="0.25">
      <c r="A7" t="s">
        <v>41</v>
      </c>
    </row>
    <row r="8" spans="1:2" x14ac:dyDescent="0.25">
      <c r="A8" t="s">
        <v>42</v>
      </c>
      <c r="B8">
        <f>1-_xlfn.NORM.DIST(22,17,3,1)</f>
        <v>4.7790352272814696E-2</v>
      </c>
    </row>
    <row r="10" spans="1:2" x14ac:dyDescent="0.25">
      <c r="A10" t="s">
        <v>43</v>
      </c>
    </row>
    <row r="11" spans="1:2" x14ac:dyDescent="0.25">
      <c r="A11" t="s">
        <v>44</v>
      </c>
      <c r="B11">
        <f>_xlfn.NORM.DIST(21,17,3,1)-_xlfn.NORM.DIST(13,17,3,1)</f>
        <v>0.81757756054826425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E3ADE-A630-4305-B48E-9B2F9B6D4598}">
  <dimension ref="A1:G13"/>
  <sheetViews>
    <sheetView topLeftCell="A7" workbookViewId="0">
      <selection activeCell="C15" sqref="C15"/>
    </sheetView>
  </sheetViews>
  <sheetFormatPr defaultRowHeight="15" x14ac:dyDescent="0.25"/>
  <cols>
    <col min="1" max="1" width="20" customWidth="1"/>
    <col min="2" max="2" width="17.42578125" customWidth="1"/>
  </cols>
  <sheetData>
    <row r="1" spans="1:7" x14ac:dyDescent="0.25">
      <c r="A1" t="s">
        <v>45</v>
      </c>
      <c r="B1" t="s">
        <v>38</v>
      </c>
    </row>
    <row r="2" spans="1:7" x14ac:dyDescent="0.25">
      <c r="A2">
        <v>1.5</v>
      </c>
      <c r="B2">
        <v>0.1</v>
      </c>
    </row>
    <row r="4" spans="1:7" x14ac:dyDescent="0.25">
      <c r="A4" t="s">
        <v>40</v>
      </c>
    </row>
    <row r="5" spans="1:7" x14ac:dyDescent="0.25">
      <c r="A5" t="s">
        <v>46</v>
      </c>
      <c r="B5">
        <f>1-_xlfn.NORM.DIST(1.6,1.5,0.1,1)</f>
        <v>0.15865525393145674</v>
      </c>
    </row>
    <row r="7" spans="1:7" x14ac:dyDescent="0.25">
      <c r="A7" t="s">
        <v>47</v>
      </c>
    </row>
    <row r="8" spans="1:7" ht="15" customHeight="1" x14ac:dyDescent="0.25">
      <c r="A8" s="9" t="s">
        <v>48</v>
      </c>
      <c r="B8" s="9"/>
      <c r="C8" s="9"/>
      <c r="D8" s="9"/>
      <c r="E8" s="9"/>
      <c r="F8" s="9"/>
      <c r="G8" s="9"/>
    </row>
    <row r="9" spans="1:7" x14ac:dyDescent="0.25">
      <c r="A9" s="9"/>
      <c r="B9" s="9"/>
      <c r="C9" s="9"/>
      <c r="D9" s="9"/>
      <c r="E9" s="9"/>
      <c r="F9" s="9"/>
      <c r="G9" s="9"/>
    </row>
    <row r="10" spans="1:7" x14ac:dyDescent="0.25">
      <c r="A10" s="9"/>
      <c r="B10" s="9"/>
      <c r="C10" s="9"/>
      <c r="D10" s="9"/>
      <c r="E10" s="9"/>
      <c r="F10" s="9"/>
      <c r="G10" s="9"/>
    </row>
    <row r="11" spans="1:7" x14ac:dyDescent="0.25">
      <c r="A11" s="9"/>
      <c r="B11" s="9"/>
      <c r="C11" s="9"/>
      <c r="D11" s="9"/>
      <c r="E11" s="9"/>
      <c r="F11" s="9"/>
      <c r="G11" s="9"/>
    </row>
    <row r="12" spans="1:7" x14ac:dyDescent="0.25">
      <c r="A12" s="9"/>
      <c r="B12" s="9"/>
      <c r="C12" s="9"/>
      <c r="D12" s="9"/>
      <c r="E12" s="9"/>
      <c r="F12" s="9"/>
      <c r="G12" s="9"/>
    </row>
    <row r="13" spans="1:7" x14ac:dyDescent="0.25">
      <c r="A13">
        <f>_xlfn.NORM.S.INV(0.999)</f>
        <v>3.0902323061678132</v>
      </c>
    </row>
  </sheetData>
  <mergeCells count="1">
    <mergeCell ref="A8:G1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40FF3-3D16-4BEB-BE3B-B06E022E08DC}">
  <dimension ref="A1:J6"/>
  <sheetViews>
    <sheetView workbookViewId="0">
      <selection activeCell="D3" sqref="D3:J6"/>
    </sheetView>
  </sheetViews>
  <sheetFormatPr defaultRowHeight="15" x14ac:dyDescent="0.25"/>
  <cols>
    <col min="1" max="1" width="11" customWidth="1"/>
  </cols>
  <sheetData>
    <row r="1" spans="1:10" x14ac:dyDescent="0.25">
      <c r="A1" t="s">
        <v>49</v>
      </c>
      <c r="B1">
        <v>200</v>
      </c>
    </row>
    <row r="2" spans="1:10" x14ac:dyDescent="0.25">
      <c r="A2" t="s">
        <v>50</v>
      </c>
      <c r="B2">
        <v>89</v>
      </c>
    </row>
    <row r="3" spans="1:10" ht="45" x14ac:dyDescent="0.25">
      <c r="A3" s="1" t="s">
        <v>51</v>
      </c>
      <c r="B3">
        <f>B2/B1</f>
        <v>0.44500000000000001</v>
      </c>
      <c r="D3" s="9" t="s">
        <v>55</v>
      </c>
      <c r="E3" s="9"/>
      <c r="F3" s="9"/>
      <c r="G3" s="9"/>
      <c r="H3" s="9"/>
      <c r="I3" s="9"/>
      <c r="J3" s="9"/>
    </row>
    <row r="4" spans="1:10" ht="30" x14ac:dyDescent="0.25">
      <c r="A4" s="1" t="s">
        <v>52</v>
      </c>
      <c r="B4">
        <f>SQRT(B3*(1-B3)/B1)</f>
        <v>3.5140788266628281E-2</v>
      </c>
      <c r="D4" s="9"/>
      <c r="E4" s="9"/>
      <c r="F4" s="9"/>
      <c r="G4" s="9"/>
      <c r="H4" s="9"/>
      <c r="I4" s="9"/>
      <c r="J4" s="9"/>
    </row>
    <row r="5" spans="1:10" x14ac:dyDescent="0.25">
      <c r="A5" t="s">
        <v>53</v>
      </c>
      <c r="B5">
        <f>B3-2*B4</f>
        <v>0.37471842346674344</v>
      </c>
      <c r="D5" s="9"/>
      <c r="E5" s="9"/>
      <c r="F5" s="9"/>
      <c r="G5" s="9"/>
      <c r="H5" s="9"/>
      <c r="I5" s="9"/>
      <c r="J5" s="9"/>
    </row>
    <row r="6" spans="1:10" x14ac:dyDescent="0.25">
      <c r="A6" t="s">
        <v>54</v>
      </c>
      <c r="B6">
        <f>B3+2*B4</f>
        <v>0.51528157653325657</v>
      </c>
      <c r="D6" s="9"/>
      <c r="E6" s="9"/>
      <c r="F6" s="9"/>
      <c r="G6" s="9"/>
      <c r="H6" s="9"/>
      <c r="I6" s="9"/>
      <c r="J6" s="9"/>
    </row>
  </sheetData>
  <mergeCells count="1">
    <mergeCell ref="D3:J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033C0-2AF2-4320-BBEB-7E835E5ED0FD}">
  <dimension ref="A1:M21"/>
  <sheetViews>
    <sheetView topLeftCell="A11" workbookViewId="0">
      <selection activeCell="E11" sqref="E11:H17"/>
    </sheetView>
  </sheetViews>
  <sheetFormatPr defaultRowHeight="15" x14ac:dyDescent="0.25"/>
  <cols>
    <col min="1" max="1" width="19" customWidth="1"/>
  </cols>
  <sheetData>
    <row r="1" spans="1:13" x14ac:dyDescent="0.25">
      <c r="A1" s="10" t="s">
        <v>56</v>
      </c>
      <c r="B1" s="10">
        <v>1</v>
      </c>
      <c r="C1" s="10">
        <v>2</v>
      </c>
      <c r="D1" s="10">
        <v>3</v>
      </c>
      <c r="E1" s="10">
        <v>4</v>
      </c>
      <c r="F1" s="10">
        <v>5</v>
      </c>
      <c r="G1" s="10">
        <v>6</v>
      </c>
      <c r="H1" s="10">
        <v>7</v>
      </c>
      <c r="I1" s="10">
        <v>8</v>
      </c>
      <c r="J1" s="10">
        <v>9</v>
      </c>
      <c r="K1" s="10">
        <v>10</v>
      </c>
      <c r="L1" s="10">
        <v>11</v>
      </c>
      <c r="M1" s="10">
        <v>12</v>
      </c>
    </row>
    <row r="2" spans="1:13" x14ac:dyDescent="0.25">
      <c r="A2" s="10" t="s">
        <v>57</v>
      </c>
      <c r="B2" s="10">
        <v>80</v>
      </c>
      <c r="C2" s="10">
        <v>95</v>
      </c>
      <c r="D2" s="10">
        <v>104</v>
      </c>
      <c r="E2" s="10">
        <v>117</v>
      </c>
      <c r="F2" s="10">
        <v>79</v>
      </c>
      <c r="G2" s="10">
        <v>95</v>
      </c>
      <c r="H2" s="10">
        <v>100</v>
      </c>
      <c r="I2" s="10">
        <v>83</v>
      </c>
      <c r="J2" s="10">
        <v>79</v>
      </c>
      <c r="K2" s="10">
        <v>80</v>
      </c>
      <c r="L2" s="10">
        <v>98</v>
      </c>
      <c r="M2" s="10">
        <v>104</v>
      </c>
    </row>
    <row r="3" spans="1:13" x14ac:dyDescent="0.25">
      <c r="A3" s="10" t="s">
        <v>58</v>
      </c>
      <c r="B3" s="10">
        <v>88</v>
      </c>
      <c r="C3" s="10">
        <v>105</v>
      </c>
      <c r="D3" s="10">
        <v>102</v>
      </c>
      <c r="E3" s="10">
        <v>107</v>
      </c>
      <c r="F3" s="10">
        <v>80</v>
      </c>
      <c r="G3" s="10">
        <v>98</v>
      </c>
      <c r="H3" s="10">
        <v>110</v>
      </c>
      <c r="I3" s="10">
        <v>74</v>
      </c>
      <c r="J3" s="10">
        <v>86</v>
      </c>
      <c r="K3" s="10">
        <v>84</v>
      </c>
      <c r="L3" s="10">
        <v>90</v>
      </c>
      <c r="M3" s="10">
        <v>108</v>
      </c>
    </row>
    <row r="5" spans="1:13" ht="27.75" customHeight="1" x14ac:dyDescent="0.25">
      <c r="A5" s="11" t="s">
        <v>59</v>
      </c>
      <c r="B5" s="11"/>
      <c r="C5" s="11"/>
      <c r="D5" s="11"/>
      <c r="E5" s="11"/>
    </row>
    <row r="6" spans="1:13" ht="28.5" customHeight="1" x14ac:dyDescent="0.25">
      <c r="A6" s="11" t="s">
        <v>75</v>
      </c>
      <c r="B6" s="11"/>
      <c r="C6" s="11"/>
      <c r="D6" s="11"/>
      <c r="E6" s="11"/>
    </row>
    <row r="8" spans="1:13" x14ac:dyDescent="0.25">
      <c r="A8" s="8" t="s">
        <v>60</v>
      </c>
      <c r="B8" s="8"/>
      <c r="C8" s="8"/>
      <c r="D8" s="8"/>
      <c r="E8" s="8"/>
      <c r="F8" s="8"/>
    </row>
    <row r="9" spans="1:13" ht="15.75" thickBot="1" x14ac:dyDescent="0.3"/>
    <row r="10" spans="1:13" x14ac:dyDescent="0.25">
      <c r="A10" s="6"/>
      <c r="B10" s="6" t="s">
        <v>57</v>
      </c>
      <c r="C10" s="6" t="s">
        <v>58</v>
      </c>
    </row>
    <row r="11" spans="1:13" x14ac:dyDescent="0.25">
      <c r="A11" s="4" t="s">
        <v>26</v>
      </c>
      <c r="B11" s="4">
        <v>92.833333333333329</v>
      </c>
      <c r="C11" s="4">
        <v>94.333333333333329</v>
      </c>
      <c r="E11" s="9" t="s">
        <v>70</v>
      </c>
      <c r="F11" s="9"/>
      <c r="G11" s="9"/>
      <c r="H11" s="9"/>
    </row>
    <row r="12" spans="1:13" x14ac:dyDescent="0.25">
      <c r="A12" s="4" t="s">
        <v>29</v>
      </c>
      <c r="B12" s="4">
        <v>157.24242424242468</v>
      </c>
      <c r="C12" s="4">
        <v>148.42424242424286</v>
      </c>
      <c r="E12" s="9"/>
      <c r="F12" s="9"/>
      <c r="G12" s="9"/>
      <c r="H12" s="9"/>
    </row>
    <row r="13" spans="1:13" x14ac:dyDescent="0.25">
      <c r="A13" s="4" t="s">
        <v>61</v>
      </c>
      <c r="B13" s="4">
        <v>12</v>
      </c>
      <c r="C13" s="4">
        <v>12</v>
      </c>
      <c r="E13" s="9"/>
      <c r="F13" s="9"/>
      <c r="G13" s="9"/>
      <c r="H13" s="9"/>
    </row>
    <row r="14" spans="1:13" x14ac:dyDescent="0.25">
      <c r="A14" s="4" t="s">
        <v>62</v>
      </c>
      <c r="B14" s="4">
        <v>0.82873791787330287</v>
      </c>
      <c r="C14" s="4"/>
      <c r="E14" s="9"/>
      <c r="F14" s="9"/>
      <c r="G14" s="9"/>
      <c r="H14" s="9"/>
    </row>
    <row r="15" spans="1:13" ht="30" x14ac:dyDescent="0.25">
      <c r="A15" s="12" t="s">
        <v>63</v>
      </c>
      <c r="B15" s="4">
        <v>0</v>
      </c>
      <c r="C15" s="4"/>
      <c r="E15" s="9"/>
      <c r="F15" s="9"/>
      <c r="G15" s="9"/>
      <c r="H15" s="9"/>
    </row>
    <row r="16" spans="1:13" x14ac:dyDescent="0.25">
      <c r="A16" s="4" t="s">
        <v>64</v>
      </c>
      <c r="B16" s="4">
        <v>11</v>
      </c>
      <c r="C16" s="4"/>
      <c r="E16" s="9"/>
      <c r="F16" s="9"/>
      <c r="G16" s="9"/>
      <c r="H16" s="9"/>
    </row>
    <row r="17" spans="1:8" x14ac:dyDescent="0.25">
      <c r="A17" s="4" t="s">
        <v>65</v>
      </c>
      <c r="B17" s="4">
        <v>-0.71744781632588428</v>
      </c>
      <c r="C17" s="4"/>
      <c r="E17" s="9"/>
      <c r="F17" s="9"/>
      <c r="G17" s="9"/>
      <c r="H17" s="9"/>
    </row>
    <row r="18" spans="1:8" x14ac:dyDescent="0.25">
      <c r="A18" s="4" t="s">
        <v>66</v>
      </c>
      <c r="B18" s="4">
        <v>0.24402697345638563</v>
      </c>
      <c r="C18" s="4"/>
    </row>
    <row r="19" spans="1:8" x14ac:dyDescent="0.25">
      <c r="A19" s="4" t="s">
        <v>67</v>
      </c>
      <c r="B19" s="4">
        <v>1.7958848187040437</v>
      </c>
      <c r="C19" s="4"/>
    </row>
    <row r="20" spans="1:8" x14ac:dyDescent="0.25">
      <c r="A20" s="4" t="s">
        <v>68</v>
      </c>
      <c r="B20" s="4">
        <v>0.48805394691277126</v>
      </c>
      <c r="C20" s="4"/>
    </row>
    <row r="21" spans="1:8" ht="15.75" thickBot="1" x14ac:dyDescent="0.3">
      <c r="A21" s="5" t="s">
        <v>69</v>
      </c>
      <c r="B21" s="5">
        <v>2.2009851600916384</v>
      </c>
      <c r="C21" s="5"/>
    </row>
  </sheetData>
  <mergeCells count="4">
    <mergeCell ref="A6:E6"/>
    <mergeCell ref="A5:E5"/>
    <mergeCell ref="A8:F8"/>
    <mergeCell ref="E11:H1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45700-77AF-4FB2-AF02-B867A13BDAB4}">
  <dimension ref="A1:M25"/>
  <sheetViews>
    <sheetView topLeftCell="A21" workbookViewId="0">
      <selection activeCell="J26" sqref="J26"/>
    </sheetView>
  </sheetViews>
  <sheetFormatPr defaultRowHeight="15" x14ac:dyDescent="0.25"/>
  <cols>
    <col min="1" max="1" width="12.7109375" customWidth="1"/>
    <col min="3" max="3" width="11" customWidth="1"/>
    <col min="4" max="4" width="13.85546875" customWidth="1"/>
    <col min="5" max="5" width="12.42578125" customWidth="1"/>
  </cols>
  <sheetData>
    <row r="1" spans="1:6" ht="27" x14ac:dyDescent="0.25">
      <c r="A1" s="13" t="s">
        <v>71</v>
      </c>
      <c r="B1" s="13">
        <v>7</v>
      </c>
      <c r="C1" s="13">
        <v>4</v>
      </c>
      <c r="D1" s="13">
        <v>0</v>
      </c>
      <c r="E1" s="13">
        <v>3</v>
      </c>
      <c r="F1" s="13">
        <v>18</v>
      </c>
    </row>
    <row r="2" spans="1:6" ht="27" x14ac:dyDescent="0.25">
      <c r="A2" s="13" t="s">
        <v>72</v>
      </c>
      <c r="B2" s="13">
        <v>5</v>
      </c>
      <c r="C2" s="13">
        <v>9</v>
      </c>
      <c r="D2" s="13">
        <v>12</v>
      </c>
      <c r="E2" s="13">
        <v>16</v>
      </c>
      <c r="F2" s="13">
        <v>10</v>
      </c>
    </row>
    <row r="3" spans="1:6" x14ac:dyDescent="0.25">
      <c r="A3" s="13" t="s">
        <v>73</v>
      </c>
      <c r="B3" s="13">
        <v>12</v>
      </c>
      <c r="C3" s="13">
        <v>4</v>
      </c>
      <c r="D3" s="13">
        <v>5</v>
      </c>
      <c r="E3" s="13">
        <v>18</v>
      </c>
      <c r="F3" s="13">
        <v>15</v>
      </c>
    </row>
    <row r="5" spans="1:6" ht="63" customHeight="1" x14ac:dyDescent="0.25">
      <c r="A5" s="11" t="s">
        <v>74</v>
      </c>
      <c r="B5" s="11"/>
      <c r="C5" s="11"/>
      <c r="D5" s="11"/>
      <c r="E5" s="11"/>
    </row>
    <row r="6" spans="1:6" x14ac:dyDescent="0.25">
      <c r="A6" s="11" t="s">
        <v>76</v>
      </c>
      <c r="B6" s="11"/>
      <c r="C6" s="11"/>
      <c r="D6" s="11"/>
      <c r="E6" s="11"/>
    </row>
    <row r="9" spans="1:6" x14ac:dyDescent="0.25">
      <c r="A9" s="8" t="s">
        <v>77</v>
      </c>
      <c r="B9" s="8"/>
      <c r="C9" s="8"/>
      <c r="D9" s="8"/>
    </row>
    <row r="11" spans="1:6" ht="15.75" thickBot="1" x14ac:dyDescent="0.3">
      <c r="A11" t="s">
        <v>78</v>
      </c>
    </row>
    <row r="12" spans="1:6" x14ac:dyDescent="0.25">
      <c r="A12" s="6" t="s">
        <v>79</v>
      </c>
      <c r="B12" s="6" t="s">
        <v>36</v>
      </c>
      <c r="C12" s="6" t="s">
        <v>35</v>
      </c>
      <c r="D12" s="6" t="s">
        <v>80</v>
      </c>
      <c r="E12" s="6" t="s">
        <v>29</v>
      </c>
    </row>
    <row r="13" spans="1:6" x14ac:dyDescent="0.25">
      <c r="A13" s="4" t="s">
        <v>71</v>
      </c>
      <c r="B13" s="4">
        <v>5</v>
      </c>
      <c r="C13" s="4">
        <v>32</v>
      </c>
      <c r="D13" s="4">
        <v>6.4</v>
      </c>
      <c r="E13" s="4">
        <v>48.3</v>
      </c>
    </row>
    <row r="14" spans="1:6" x14ac:dyDescent="0.25">
      <c r="A14" s="4" t="s">
        <v>72</v>
      </c>
      <c r="B14" s="4">
        <v>5</v>
      </c>
      <c r="C14" s="4">
        <v>52</v>
      </c>
      <c r="D14" s="4">
        <v>10.4</v>
      </c>
      <c r="E14" s="4">
        <v>16.300000000000011</v>
      </c>
    </row>
    <row r="15" spans="1:6" ht="15.75" thickBot="1" x14ac:dyDescent="0.3">
      <c r="A15" s="5" t="s">
        <v>73</v>
      </c>
      <c r="B15" s="5">
        <v>5</v>
      </c>
      <c r="C15" s="5">
        <v>54</v>
      </c>
      <c r="D15" s="5">
        <v>10.8</v>
      </c>
      <c r="E15" s="5">
        <v>37.699999999999989</v>
      </c>
    </row>
    <row r="18" spans="1:13" ht="15.75" thickBot="1" x14ac:dyDescent="0.3">
      <c r="A18" s="14" t="s">
        <v>81</v>
      </c>
      <c r="B18" s="14"/>
      <c r="C18" s="14"/>
    </row>
    <row r="19" spans="1:13" ht="45" x14ac:dyDescent="0.25">
      <c r="A19" s="15" t="s">
        <v>82</v>
      </c>
      <c r="B19" s="6" t="s">
        <v>83</v>
      </c>
      <c r="C19" s="15" t="s">
        <v>64</v>
      </c>
      <c r="D19" s="6" t="s">
        <v>84</v>
      </c>
      <c r="E19" s="6" t="s">
        <v>85</v>
      </c>
      <c r="F19" s="6" t="s">
        <v>86</v>
      </c>
      <c r="G19" s="15" t="s">
        <v>87</v>
      </c>
      <c r="J19" s="9" t="s">
        <v>90</v>
      </c>
      <c r="K19" s="9"/>
      <c r="L19" s="9"/>
      <c r="M19" s="9"/>
    </row>
    <row r="20" spans="1:13" ht="30" x14ac:dyDescent="0.25">
      <c r="A20" s="16" t="s">
        <v>88</v>
      </c>
      <c r="B20" s="4">
        <v>59.199999999999875</v>
      </c>
      <c r="C20" s="4">
        <v>2</v>
      </c>
      <c r="D20" s="4">
        <v>29.599999999999937</v>
      </c>
      <c r="E20" s="4">
        <v>0.8680351906158339</v>
      </c>
      <c r="F20" s="4">
        <v>0.44454162410717318</v>
      </c>
      <c r="G20" s="4">
        <v>3.8852938346523942</v>
      </c>
      <c r="J20" s="9"/>
      <c r="K20" s="9"/>
      <c r="L20" s="9"/>
      <c r="M20" s="9"/>
    </row>
    <row r="21" spans="1:13" ht="30" x14ac:dyDescent="0.25">
      <c r="A21" s="16" t="s">
        <v>89</v>
      </c>
      <c r="B21" s="4">
        <v>409.20000000000005</v>
      </c>
      <c r="C21" s="4">
        <v>12</v>
      </c>
      <c r="D21" s="4">
        <v>34.1</v>
      </c>
      <c r="E21" s="4"/>
      <c r="F21" s="4"/>
      <c r="G21" s="4"/>
      <c r="J21" s="9"/>
      <c r="K21" s="9"/>
      <c r="L21" s="9"/>
      <c r="M21" s="9"/>
    </row>
    <row r="22" spans="1:13" x14ac:dyDescent="0.25">
      <c r="A22" s="4"/>
      <c r="B22" s="4"/>
      <c r="C22" s="4"/>
      <c r="D22" s="4"/>
      <c r="E22" s="4"/>
      <c r="F22" s="4"/>
      <c r="G22" s="4"/>
      <c r="J22" s="9"/>
      <c r="K22" s="9"/>
      <c r="L22" s="9"/>
      <c r="M22" s="9"/>
    </row>
    <row r="23" spans="1:13" ht="15.75" thickBot="1" x14ac:dyDescent="0.3">
      <c r="A23" s="5" t="s">
        <v>2</v>
      </c>
      <c r="B23" s="5">
        <v>468.39999999999992</v>
      </c>
      <c r="C23" s="5">
        <v>14</v>
      </c>
      <c r="D23" s="5"/>
      <c r="E23" s="5"/>
      <c r="F23" s="5"/>
      <c r="G23" s="5"/>
      <c r="J23" s="9"/>
      <c r="K23" s="9"/>
      <c r="L23" s="9"/>
      <c r="M23" s="9"/>
    </row>
    <row r="24" spans="1:13" x14ac:dyDescent="0.25">
      <c r="J24" s="9"/>
      <c r="K24" s="9"/>
      <c r="L24" s="9"/>
      <c r="M24" s="9"/>
    </row>
    <row r="25" spans="1:13" x14ac:dyDescent="0.25">
      <c r="J25" s="9"/>
      <c r="K25" s="9"/>
      <c r="L25" s="9"/>
      <c r="M25" s="9"/>
    </row>
  </sheetData>
  <mergeCells count="5">
    <mergeCell ref="A5:E5"/>
    <mergeCell ref="A6:E6"/>
    <mergeCell ref="A9:D9"/>
    <mergeCell ref="A18:C18"/>
    <mergeCell ref="J19:M2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246E1-A5F6-40DE-B2C2-25A3145559A7}">
  <dimension ref="A1:I21"/>
  <sheetViews>
    <sheetView topLeftCell="A10" workbookViewId="0">
      <selection activeCell="K14" sqref="K14"/>
    </sheetView>
  </sheetViews>
  <sheetFormatPr defaultRowHeight="15" x14ac:dyDescent="0.25"/>
  <cols>
    <col min="1" max="1" width="13.5703125" customWidth="1"/>
  </cols>
  <sheetData>
    <row r="1" spans="1:9" x14ac:dyDescent="0.25">
      <c r="A1" s="17" t="s">
        <v>91</v>
      </c>
      <c r="B1" s="17">
        <v>14</v>
      </c>
      <c r="C1" s="17">
        <v>17</v>
      </c>
      <c r="D1" s="17">
        <v>12</v>
      </c>
      <c r="E1" s="17">
        <v>13</v>
      </c>
      <c r="F1" s="17">
        <v>14</v>
      </c>
    </row>
    <row r="2" spans="1:9" x14ac:dyDescent="0.25">
      <c r="A2" s="17" t="s">
        <v>92</v>
      </c>
      <c r="B2" s="17">
        <v>6</v>
      </c>
      <c r="C2" s="17">
        <v>7</v>
      </c>
      <c r="D2" s="17">
        <v>8</v>
      </c>
      <c r="E2" s="17">
        <v>9</v>
      </c>
      <c r="F2" s="17">
        <v>10</v>
      </c>
    </row>
    <row r="4" spans="1:9" ht="30.75" customHeight="1" x14ac:dyDescent="0.25">
      <c r="A4" s="11" t="s">
        <v>93</v>
      </c>
      <c r="B4" s="11"/>
      <c r="C4" s="11"/>
      <c r="D4" s="11"/>
      <c r="E4" s="11"/>
    </row>
    <row r="5" spans="1:9" ht="25.5" customHeight="1" x14ac:dyDescent="0.25">
      <c r="A5" s="11" t="s">
        <v>94</v>
      </c>
      <c r="B5" s="11"/>
      <c r="C5" s="11"/>
      <c r="D5" s="11"/>
      <c r="E5" s="11"/>
    </row>
    <row r="8" spans="1:9" x14ac:dyDescent="0.25">
      <c r="A8" s="8" t="s">
        <v>95</v>
      </c>
      <c r="B8" s="8"/>
      <c r="C8" s="8"/>
      <c r="D8" s="8"/>
      <c r="E8" s="8"/>
      <c r="F8" s="8"/>
    </row>
    <row r="9" spans="1:9" ht="15.75" thickBot="1" x14ac:dyDescent="0.3"/>
    <row r="10" spans="1:9" x14ac:dyDescent="0.25">
      <c r="A10" s="6"/>
      <c r="B10" s="6" t="s">
        <v>91</v>
      </c>
      <c r="C10" s="6" t="s">
        <v>92</v>
      </c>
    </row>
    <row r="11" spans="1:9" x14ac:dyDescent="0.25">
      <c r="A11" s="4" t="s">
        <v>26</v>
      </c>
      <c r="B11" s="4">
        <v>14</v>
      </c>
      <c r="C11" s="4">
        <v>8</v>
      </c>
    </row>
    <row r="12" spans="1:9" x14ac:dyDescent="0.25">
      <c r="A12" s="4" t="s">
        <v>29</v>
      </c>
      <c r="B12" s="4">
        <v>3.5</v>
      </c>
      <c r="C12" s="4">
        <v>2.5</v>
      </c>
    </row>
    <row r="13" spans="1:9" ht="30" x14ac:dyDescent="0.25">
      <c r="A13" s="16" t="s">
        <v>61</v>
      </c>
      <c r="B13" s="4">
        <v>5</v>
      </c>
      <c r="C13" s="4">
        <v>5</v>
      </c>
      <c r="F13" s="19" t="s">
        <v>97</v>
      </c>
      <c r="G13" s="19"/>
      <c r="H13" s="19"/>
      <c r="I13" s="19"/>
    </row>
    <row r="14" spans="1:9" ht="30" x14ac:dyDescent="0.25">
      <c r="A14" s="16" t="s">
        <v>96</v>
      </c>
      <c r="B14" s="4">
        <v>3</v>
      </c>
      <c r="C14" s="4"/>
      <c r="F14" s="19"/>
      <c r="G14" s="19"/>
      <c r="H14" s="19"/>
      <c r="I14" s="19"/>
    </row>
    <row r="15" spans="1:9" ht="45" x14ac:dyDescent="0.25">
      <c r="A15" s="16" t="s">
        <v>63</v>
      </c>
      <c r="B15" s="4">
        <v>0</v>
      </c>
      <c r="C15" s="4"/>
      <c r="F15" s="19"/>
      <c r="G15" s="19"/>
      <c r="H15" s="19"/>
      <c r="I15" s="19"/>
    </row>
    <row r="16" spans="1:9" ht="30" x14ac:dyDescent="0.25">
      <c r="A16" s="16" t="s">
        <v>64</v>
      </c>
      <c r="B16" s="4">
        <v>8</v>
      </c>
      <c r="C16" s="4"/>
      <c r="F16" s="19"/>
      <c r="G16" s="19"/>
      <c r="H16" s="19"/>
      <c r="I16" s="19"/>
    </row>
    <row r="17" spans="1:9" x14ac:dyDescent="0.25">
      <c r="A17" s="4" t="s">
        <v>65</v>
      </c>
      <c r="B17" s="4">
        <v>5.4772255750516603</v>
      </c>
      <c r="C17" s="4"/>
      <c r="F17" s="19"/>
      <c r="G17" s="19"/>
      <c r="H17" s="19"/>
      <c r="I17" s="19"/>
    </row>
    <row r="18" spans="1:9" ht="30" x14ac:dyDescent="0.25">
      <c r="A18" s="16" t="s">
        <v>66</v>
      </c>
      <c r="B18" s="4">
        <v>2.9469398840236934E-4</v>
      </c>
      <c r="C18" s="4"/>
      <c r="F18" s="19"/>
      <c r="G18" s="19"/>
      <c r="H18" s="19"/>
      <c r="I18" s="19"/>
    </row>
    <row r="19" spans="1:9" ht="30" x14ac:dyDescent="0.25">
      <c r="A19" s="16" t="s">
        <v>67</v>
      </c>
      <c r="B19" s="4">
        <v>1.3968153097438645</v>
      </c>
      <c r="C19" s="4"/>
      <c r="F19" s="19"/>
      <c r="G19" s="19"/>
      <c r="H19" s="19"/>
      <c r="I19" s="19"/>
    </row>
    <row r="20" spans="1:9" ht="30" x14ac:dyDescent="0.25">
      <c r="A20" s="16" t="s">
        <v>68</v>
      </c>
      <c r="B20" s="4">
        <v>5.8938797680473868E-4</v>
      </c>
      <c r="C20" s="4"/>
    </row>
    <row r="21" spans="1:9" ht="30.75" thickBot="1" x14ac:dyDescent="0.3">
      <c r="A21" s="18" t="s">
        <v>69</v>
      </c>
      <c r="B21" s="5">
        <v>1.8595480375308981</v>
      </c>
      <c r="C21" s="5"/>
    </row>
  </sheetData>
  <mergeCells count="4">
    <mergeCell ref="A4:E4"/>
    <mergeCell ref="A5:E5"/>
    <mergeCell ref="A8:F8"/>
    <mergeCell ref="F13:I1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9B0E5-1DD3-4C70-A495-027B6D5C0795}">
  <dimension ref="A1:L23"/>
  <sheetViews>
    <sheetView topLeftCell="A15" workbookViewId="0">
      <selection activeCell="J22" sqref="J22"/>
    </sheetView>
  </sheetViews>
  <sheetFormatPr defaultRowHeight="15" x14ac:dyDescent="0.25"/>
  <cols>
    <col min="1" max="1" width="10.140625" customWidth="1"/>
    <col min="4" max="4" width="14.140625" customWidth="1"/>
    <col min="9" max="9" width="16.140625" bestFit="1" customWidth="1"/>
    <col min="10" max="10" width="15.7109375" bestFit="1" customWidth="1"/>
    <col min="11" max="11" width="16" bestFit="1" customWidth="1"/>
    <col min="12" max="12" width="17.28515625" bestFit="1" customWidth="1"/>
  </cols>
  <sheetData>
    <row r="1" spans="1:12" ht="15.75" thickBot="1" x14ac:dyDescent="0.3">
      <c r="A1" s="20" t="s">
        <v>98</v>
      </c>
      <c r="B1" s="22" t="s">
        <v>99</v>
      </c>
      <c r="D1" s="8" t="s">
        <v>100</v>
      </c>
      <c r="E1" s="8"/>
      <c r="F1" s="8"/>
    </row>
    <row r="2" spans="1:12" ht="15.75" thickBot="1" x14ac:dyDescent="0.3">
      <c r="A2" s="23">
        <v>825</v>
      </c>
      <c r="B2" s="25">
        <v>3.5</v>
      </c>
    </row>
    <row r="3" spans="1:12" ht="15.75" thickBot="1" x14ac:dyDescent="0.3">
      <c r="A3" s="23">
        <v>215</v>
      </c>
      <c r="B3" s="26">
        <v>1</v>
      </c>
      <c r="D3" s="28" t="s">
        <v>101</v>
      </c>
      <c r="E3" s="28"/>
      <c r="F3" s="28"/>
    </row>
    <row r="4" spans="1:12" ht="15.75" thickBot="1" x14ac:dyDescent="0.3">
      <c r="A4" s="23">
        <v>1070</v>
      </c>
      <c r="B4" s="26">
        <v>4</v>
      </c>
      <c r="D4" s="4" t="s">
        <v>102</v>
      </c>
      <c r="E4" s="4">
        <v>0.96737265630560254</v>
      </c>
    </row>
    <row r="5" spans="1:12" ht="15.75" thickBot="1" x14ac:dyDescent="0.3">
      <c r="A5" s="23">
        <v>550</v>
      </c>
      <c r="B5" s="26">
        <v>2</v>
      </c>
      <c r="D5" s="4" t="s">
        <v>103</v>
      </c>
      <c r="E5" s="4">
        <v>0.93580985616775747</v>
      </c>
    </row>
    <row r="6" spans="1:12" ht="15.75" thickBot="1" x14ac:dyDescent="0.3">
      <c r="A6" s="23">
        <v>480</v>
      </c>
      <c r="B6" s="26">
        <v>1.5</v>
      </c>
      <c r="D6" s="4" t="s">
        <v>104</v>
      </c>
      <c r="E6" s="4">
        <v>0.9322437370659663</v>
      </c>
    </row>
    <row r="7" spans="1:12" ht="15.75" thickBot="1" x14ac:dyDescent="0.3">
      <c r="A7" s="23">
        <v>920</v>
      </c>
      <c r="B7" s="26">
        <v>4</v>
      </c>
      <c r="D7" s="4" t="s">
        <v>27</v>
      </c>
      <c r="E7" s="4">
        <v>0.37583770117159837</v>
      </c>
    </row>
    <row r="8" spans="1:12" ht="15.75" thickBot="1" x14ac:dyDescent="0.3">
      <c r="A8" s="23">
        <v>1350</v>
      </c>
      <c r="B8" s="26">
        <v>4.5</v>
      </c>
      <c r="D8" s="5" t="s">
        <v>61</v>
      </c>
      <c r="E8" s="5">
        <v>20</v>
      </c>
    </row>
    <row r="9" spans="1:12" ht="15.75" thickBot="1" x14ac:dyDescent="0.3">
      <c r="A9" s="23">
        <v>670</v>
      </c>
      <c r="B9" s="26">
        <v>3</v>
      </c>
    </row>
    <row r="10" spans="1:12" ht="15.75" thickBot="1" x14ac:dyDescent="0.3">
      <c r="A10" s="23">
        <v>1215</v>
      </c>
      <c r="B10" s="26">
        <v>5.5</v>
      </c>
      <c r="D10" t="s">
        <v>81</v>
      </c>
    </row>
    <row r="11" spans="1:12" ht="15.75" thickBot="1" x14ac:dyDescent="0.3">
      <c r="A11" s="23">
        <v>770</v>
      </c>
      <c r="B11" s="26">
        <v>3</v>
      </c>
      <c r="D11" s="6"/>
      <c r="E11" s="6" t="s">
        <v>64</v>
      </c>
      <c r="F11" s="6" t="s">
        <v>83</v>
      </c>
      <c r="G11" s="6" t="s">
        <v>84</v>
      </c>
      <c r="H11" s="6" t="s">
        <v>85</v>
      </c>
      <c r="I11" s="6" t="s">
        <v>108</v>
      </c>
    </row>
    <row r="12" spans="1:12" ht="15.75" thickBot="1" x14ac:dyDescent="0.3">
      <c r="A12" s="24">
        <v>280</v>
      </c>
      <c r="B12" s="26">
        <v>1</v>
      </c>
      <c r="D12" s="4" t="s">
        <v>105</v>
      </c>
      <c r="E12" s="4">
        <v>1</v>
      </c>
      <c r="F12" s="4">
        <v>37.067428402804872</v>
      </c>
      <c r="G12" s="4">
        <v>37.067428402804872</v>
      </c>
      <c r="H12" s="4">
        <v>262.41688217808019</v>
      </c>
      <c r="I12" s="4">
        <v>3.5352335221422748E-12</v>
      </c>
    </row>
    <row r="13" spans="1:12" ht="15.75" thickBot="1" x14ac:dyDescent="0.3">
      <c r="A13" s="24">
        <v>1060</v>
      </c>
      <c r="B13" s="26">
        <v>5</v>
      </c>
      <c r="D13" s="4" t="s">
        <v>106</v>
      </c>
      <c r="E13" s="4">
        <v>18</v>
      </c>
      <c r="F13" s="4">
        <v>2.5425715971951304</v>
      </c>
      <c r="G13" s="4">
        <v>0.14125397762195169</v>
      </c>
      <c r="H13" s="4"/>
      <c r="I13" s="4"/>
    </row>
    <row r="14" spans="1:12" ht="15.75" thickBot="1" x14ac:dyDescent="0.3">
      <c r="A14" s="24">
        <v>710</v>
      </c>
      <c r="B14" s="26">
        <v>3</v>
      </c>
      <c r="D14" s="5" t="s">
        <v>2</v>
      </c>
      <c r="E14" s="5">
        <v>19</v>
      </c>
      <c r="F14" s="5">
        <v>39.61</v>
      </c>
      <c r="G14" s="5"/>
      <c r="H14" s="5"/>
      <c r="I14" s="5"/>
    </row>
    <row r="15" spans="1:12" ht="15.75" thickBot="1" x14ac:dyDescent="0.3">
      <c r="A15" s="24">
        <v>120</v>
      </c>
      <c r="B15" s="26">
        <v>0.5</v>
      </c>
    </row>
    <row r="16" spans="1:12" ht="15.75" thickBot="1" x14ac:dyDescent="0.3">
      <c r="A16" s="24">
        <v>200</v>
      </c>
      <c r="B16" s="26">
        <v>1</v>
      </c>
      <c r="D16" s="6"/>
      <c r="E16" s="6" t="s">
        <v>109</v>
      </c>
      <c r="F16" s="6" t="s">
        <v>27</v>
      </c>
      <c r="G16" s="6" t="s">
        <v>65</v>
      </c>
      <c r="H16" s="6" t="s">
        <v>86</v>
      </c>
      <c r="I16" s="6" t="s">
        <v>110</v>
      </c>
      <c r="J16" s="6" t="s">
        <v>111</v>
      </c>
      <c r="K16" s="6" t="s">
        <v>112</v>
      </c>
      <c r="L16" s="6" t="s">
        <v>113</v>
      </c>
    </row>
    <row r="17" spans="1:12" ht="15.75" thickBot="1" x14ac:dyDescent="0.3">
      <c r="A17" s="24">
        <v>350</v>
      </c>
      <c r="B17" s="26">
        <v>1.6</v>
      </c>
      <c r="D17" s="4" t="s">
        <v>107</v>
      </c>
      <c r="E17" s="4">
        <v>0.11947203633126202</v>
      </c>
      <c r="F17" s="4">
        <v>0.18284344133053873</v>
      </c>
      <c r="G17" s="4">
        <v>0.65341165896830922</v>
      </c>
      <c r="H17" s="4">
        <v>0.52175089447032674</v>
      </c>
      <c r="I17" s="4">
        <v>-0.26466777947358588</v>
      </c>
      <c r="J17" s="4">
        <v>0.50361185213610993</v>
      </c>
      <c r="K17" s="4">
        <v>-0.26466777947358588</v>
      </c>
      <c r="L17" s="4">
        <v>0.50361185213610993</v>
      </c>
    </row>
    <row r="18" spans="1:12" ht="15.75" thickBot="1" x14ac:dyDescent="0.3">
      <c r="A18" s="24">
        <v>875</v>
      </c>
      <c r="B18" s="26">
        <v>3.6</v>
      </c>
      <c r="D18" s="5" t="s">
        <v>98</v>
      </c>
      <c r="E18" s="5">
        <v>3.9512248797127121E-3</v>
      </c>
      <c r="F18" s="5">
        <v>2.4391351351936303E-4</v>
      </c>
      <c r="G18" s="5">
        <v>16.199286471264106</v>
      </c>
      <c r="H18" s="29">
        <v>3.5352335221422623E-12</v>
      </c>
      <c r="I18" s="5">
        <v>3.4387816032472518E-3</v>
      </c>
      <c r="J18" s="5">
        <v>4.4636681561781725E-3</v>
      </c>
      <c r="K18" s="5">
        <v>3.4387816032472518E-3</v>
      </c>
      <c r="L18" s="5">
        <v>4.4636681561781725E-3</v>
      </c>
    </row>
    <row r="19" spans="1:12" ht="15.75" thickBot="1" x14ac:dyDescent="0.3">
      <c r="A19" s="24">
        <v>730</v>
      </c>
      <c r="B19" s="26">
        <v>3</v>
      </c>
    </row>
    <row r="20" spans="1:12" ht="15.75" thickBot="1" x14ac:dyDescent="0.3">
      <c r="A20" s="24">
        <v>600</v>
      </c>
      <c r="B20" s="26">
        <v>2.8</v>
      </c>
      <c r="D20" s="8" t="s">
        <v>114</v>
      </c>
      <c r="E20" s="8"/>
      <c r="F20" s="8"/>
    </row>
    <row r="21" spans="1:12" ht="15.75" thickBot="1" x14ac:dyDescent="0.3">
      <c r="A21" s="24">
        <v>325</v>
      </c>
      <c r="B21" s="27">
        <v>1.5</v>
      </c>
      <c r="D21" s="9" t="s">
        <v>115</v>
      </c>
      <c r="E21" s="9"/>
      <c r="F21" s="9"/>
      <c r="G21" s="9"/>
      <c r="H21" s="9"/>
      <c r="I21" s="9"/>
    </row>
    <row r="22" spans="1:12" x14ac:dyDescent="0.25">
      <c r="D22" s="9"/>
      <c r="E22" s="9"/>
      <c r="F22" s="9"/>
      <c r="G22" s="9"/>
      <c r="H22" s="9"/>
      <c r="I22" s="9"/>
    </row>
    <row r="23" spans="1:12" x14ac:dyDescent="0.25">
      <c r="D23" s="9"/>
      <c r="E23" s="9"/>
      <c r="F23" s="9"/>
      <c r="G23" s="9"/>
      <c r="H23" s="9"/>
      <c r="I23" s="9"/>
    </row>
  </sheetData>
  <mergeCells count="4">
    <mergeCell ref="D1:F1"/>
    <mergeCell ref="D3:F3"/>
    <mergeCell ref="D20:F20"/>
    <mergeCell ref="D21:I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10</vt:i4>
      </vt:variant>
    </vt:vector>
  </HeadingPairs>
  <TitlesOfParts>
    <vt:vector size="10" baseType="lpstr">
      <vt:lpstr>Άσκηση 1</vt:lpstr>
      <vt:lpstr>Άσκηση 2</vt:lpstr>
      <vt:lpstr>Άσκηση 3</vt:lpstr>
      <vt:lpstr>Άσκηση 4</vt:lpstr>
      <vt:lpstr>Άσκηση 5</vt:lpstr>
      <vt:lpstr>Άσκηση 6</vt:lpstr>
      <vt:lpstr>Άσκηση 7</vt:lpstr>
      <vt:lpstr>Άσκηση 8</vt:lpstr>
      <vt:lpstr>Άσκηση 9</vt:lpstr>
      <vt:lpstr>Άσκηση 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Emmanouil Gonianakis</dc:creator>
  <cp:lastModifiedBy>Emmanouil Gonianakis</cp:lastModifiedBy>
  <dcterms:created xsi:type="dcterms:W3CDTF">2024-01-04T14:42:12Z</dcterms:created>
  <dcterms:modified xsi:type="dcterms:W3CDTF">2024-01-04T18:49:07Z</dcterms:modified>
</cp:coreProperties>
</file>