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"/>
    </mc:Choice>
  </mc:AlternateContent>
  <xr:revisionPtr revIDLastSave="0" documentId="8_{9C53EC03-0A89-4E04-82BE-B60EBD5A1562}" xr6:coauthVersionLast="45" xr6:coauthVersionMax="45" xr10:uidLastSave="{00000000-0000-0000-0000-000000000000}"/>
  <bookViews>
    <workbookView xWindow="-120" yWindow="-120" windowWidth="20730" windowHeight="11160" activeTab="2" xr2:uid="{F29D5768-B375-4170-BDB2-A66E005CA80E}"/>
  </bookViews>
  <sheets>
    <sheet name="Φύλλο1" sheetId="1" r:id="rId1"/>
    <sheet name="Φύλλο2" sheetId="2" r:id="rId2"/>
    <sheet name="Φύλλο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E17" i="3"/>
  <c r="E10" i="3"/>
  <c r="E9" i="3"/>
  <c r="E8" i="3"/>
  <c r="E6" i="3"/>
  <c r="E5" i="3"/>
  <c r="E4" i="3"/>
  <c r="E3" i="3"/>
  <c r="E2" i="3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B12" i="2"/>
  <c r="B13" i="2"/>
  <c r="B14" i="2"/>
  <c r="B15" i="2"/>
  <c r="B11" i="2"/>
  <c r="D6" i="2"/>
  <c r="E6" i="2" s="1"/>
  <c r="C6" i="2"/>
  <c r="B6" i="2"/>
  <c r="E5" i="2"/>
  <c r="E4" i="2"/>
  <c r="E3" i="2"/>
  <c r="E2" i="2"/>
  <c r="E10" i="1"/>
  <c r="E11" i="1"/>
  <c r="E12" i="1"/>
  <c r="E9" i="1"/>
  <c r="D11" i="1"/>
  <c r="D12" i="1"/>
  <c r="D10" i="1"/>
  <c r="D9" i="1"/>
  <c r="C13" i="1"/>
  <c r="C10" i="1"/>
  <c r="C11" i="1"/>
  <c r="C12" i="1"/>
  <c r="C9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<sst xmlns="http://schemas.openxmlformats.org/spreadsheetml/2006/main" count="96" uniqueCount="45">
  <si>
    <t>μωβ</t>
  </si>
  <si>
    <t>ροζ</t>
  </si>
  <si>
    <t>κόκκινα</t>
  </si>
  <si>
    <t>λευκά</t>
  </si>
  <si>
    <t>Χρώμα άνθους</t>
  </si>
  <si>
    <t>Συχνότητα</t>
  </si>
  <si>
    <t>Σύνολο</t>
  </si>
  <si>
    <t>Σχετική συχνότητα</t>
  </si>
  <si>
    <t>Αθροιστική συχνότητα</t>
  </si>
  <si>
    <t>Σχετική αθροιστική συχνότητα</t>
  </si>
  <si>
    <t>Αμυγδαλιά</t>
  </si>
  <si>
    <t>Ροδιά</t>
  </si>
  <si>
    <t>Κερασιά</t>
  </si>
  <si>
    <t>Υγρά</t>
  </si>
  <si>
    <t>Ασβεστώδη</t>
  </si>
  <si>
    <t>Όξινα</t>
  </si>
  <si>
    <t>Αλκαλικά</t>
  </si>
  <si>
    <t>Στατιστικά μέτρα</t>
  </si>
  <si>
    <t>1ο</t>
  </si>
  <si>
    <t>3ο</t>
  </si>
  <si>
    <t>2ο</t>
  </si>
  <si>
    <t>Τυπική απόκλιση</t>
  </si>
  <si>
    <t xml:space="preserve">Συντ. κύρτωσης </t>
  </si>
  <si>
    <t>Συντ ασυμμετρίας</t>
  </si>
  <si>
    <t>Συνάρτηση excel</t>
  </si>
  <si>
    <t>AVERAGE</t>
  </si>
  <si>
    <t>GEOMEAN</t>
  </si>
  <si>
    <t>HARMEAN</t>
  </si>
  <si>
    <t>MEDIAN</t>
  </si>
  <si>
    <t>MODE</t>
  </si>
  <si>
    <t>QUARTILE</t>
  </si>
  <si>
    <t>VAR</t>
  </si>
  <si>
    <t>STDEV</t>
  </si>
  <si>
    <t>SKEW</t>
  </si>
  <si>
    <t>KURT</t>
  </si>
  <si>
    <t>Εκατοστημόρια</t>
  </si>
  <si>
    <t>PERCANTILE</t>
  </si>
  <si>
    <t>46ο  (46%)</t>
  </si>
  <si>
    <t>Αριθμητικό μέσο όρο (μ,𝜒 ̅)</t>
  </si>
  <si>
    <t>Γεωμετρικό μέσος όρος (g)</t>
  </si>
  <si>
    <t>Αρμονικός μέσος όρος (h)</t>
  </si>
  <si>
    <t>Διάμεσος (M)</t>
  </si>
  <si>
    <t>Επικρατούσα τιμή (Mo)</t>
  </si>
  <si>
    <t>Τεταρτημόρια (Q..)</t>
  </si>
  <si>
    <t>Διακύμανση (𝜎^2, s^2)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</si>
</sst>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9" fontId="0" fillId="0" borderId="0" xfId="1" applyFon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mruColors>
      <color rgb="FF9E809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Σχετική συχνότητα</a:t>
            </a:r>
          </a:p>
        </c:rich>
      </c:tx>
      <c:layout>
        <c:manualLayout>
          <c:xMode val="edge"/>
          <c:yMode val="edge"/>
          <c:x val="0.2959999999999999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Φύλλο1!$B$8</c:f>
              <c:strCache>
                <c:ptCount val="1"/>
                <c:pt idx="0">
                  <c:v>Συχνότητα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EFD2-45AA-8648-EA01A7D18A97}"/>
              </c:ext>
            </c:extLst>
          </c:dPt>
          <c:dPt>
            <c:idx val="1"/>
            <c:bubble3D val="0"/>
            <c:spPr>
              <a:solidFill>
                <a:srgbClr val="9E809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FD2-45AA-8648-EA01A7D18A97}"/>
              </c:ext>
            </c:extLst>
          </c:dPt>
          <c:dPt>
            <c:idx val="2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EFD2-45AA-8648-EA01A7D18A9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FD2-45AA-8648-EA01A7D18A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Φύλλο1!$A$9:$A$13</c15:sqref>
                  </c15:fullRef>
                </c:ext>
              </c:extLst>
              <c:f>Φύλλο1!$A$9:$A$12</c:f>
              <c:strCache>
                <c:ptCount val="4"/>
                <c:pt idx="0">
                  <c:v>κόκκινα</c:v>
                </c:pt>
                <c:pt idx="1">
                  <c:v>μωβ</c:v>
                </c:pt>
                <c:pt idx="2">
                  <c:v>ροζ</c:v>
                </c:pt>
                <c:pt idx="3">
                  <c:v>λευκά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Φύλλο1!$B$9:$B$13</c15:sqref>
                  </c15:fullRef>
                </c:ext>
              </c:extLst>
              <c:f>Φύλλο1!$B$9:$B$12</c:f>
              <c:numCache>
                <c:formatCode>General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EFD2-45AA-8648-EA01A7D18A97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Φύλλο1!$C$8</c15:sqref>
                        </c15:formulaRef>
                      </c:ext>
                    </c:extLst>
                    <c:strCache>
                      <c:ptCount val="1"/>
                      <c:pt idx="0">
                        <c:v>Σχετική συχνότητα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Φύλλο1!$A$9:$A$13</c15:sqref>
                        </c15:fullRef>
                        <c15:formulaRef>
                          <c15:sqref>Φύλλο1!$A$9:$A$12</c15:sqref>
                        </c15:formulaRef>
                      </c:ext>
                    </c:extLst>
                    <c:strCache>
                      <c:ptCount val="4"/>
                      <c:pt idx="0">
                        <c:v>κόκκινα</c:v>
                      </c:pt>
                      <c:pt idx="1">
                        <c:v>μωβ</c:v>
                      </c:pt>
                      <c:pt idx="2">
                        <c:v>ροζ</c:v>
                      </c:pt>
                      <c:pt idx="3">
                        <c:v>λευκά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Φύλλο1!$C$9:$C$13</c15:sqref>
                        </c15:fullRef>
                        <c15:formulaRef>
                          <c15:sqref>Φύλλο1!$C$9:$C$12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0.25</c:v>
                      </c:pt>
                      <c:pt idx="1">
                        <c:v>0.17499999999999999</c:v>
                      </c:pt>
                      <c:pt idx="2">
                        <c:v>0.27500000000000002</c:v>
                      </c:pt>
                      <c:pt idx="3">
                        <c:v>0.3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EFD2-45AA-8648-EA01A7D18A97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l-GR"/>
              <a:t>Συχνότητα χρώματος άνθους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Φύλλο1!$B$8</c:f>
              <c:strCache>
                <c:ptCount val="1"/>
                <c:pt idx="0">
                  <c:v>Συχνότητα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Φύλλο1!$A$9:$A$12</c:f>
              <c:strCache>
                <c:ptCount val="4"/>
                <c:pt idx="0">
                  <c:v>κόκκινα</c:v>
                </c:pt>
                <c:pt idx="1">
                  <c:v>μωβ</c:v>
                </c:pt>
                <c:pt idx="2">
                  <c:v>ροζ</c:v>
                </c:pt>
                <c:pt idx="3">
                  <c:v>λευκά</c:v>
                </c:pt>
              </c:strCache>
            </c:strRef>
          </c:cat>
          <c:val>
            <c:numRef>
              <c:f>Φύλλο1!$B$9:$B$12</c:f>
              <c:numCache>
                <c:formatCode>General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7-4FCB-846D-EB51930D9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321932200"/>
        <c:axId val="321928264"/>
      </c:barChart>
      <c:catAx>
        <c:axId val="32193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28264"/>
        <c:crosses val="autoZero"/>
        <c:auto val="1"/>
        <c:lblAlgn val="ctr"/>
        <c:lblOffset val="100"/>
        <c:noMultiLvlLbl val="0"/>
      </c:catAx>
      <c:valAx>
        <c:axId val="32192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Φύλλο2!$B$9:$B$10</c:f>
              <c:strCache>
                <c:ptCount val="2"/>
                <c:pt idx="1">
                  <c:v>Αμυγδαλιά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Φύλλο2!$A$11:$A$14</c:f>
              <c:strCache>
                <c:ptCount val="4"/>
                <c:pt idx="0">
                  <c:v>Υγρά</c:v>
                </c:pt>
                <c:pt idx="1">
                  <c:v>Ασβεστώδη</c:v>
                </c:pt>
                <c:pt idx="2">
                  <c:v>Όξινα</c:v>
                </c:pt>
                <c:pt idx="3">
                  <c:v>Αλκαλικά</c:v>
                </c:pt>
              </c:strCache>
            </c:strRef>
          </c:cat>
          <c:val>
            <c:numRef>
              <c:f>Φύλλο2!$B$11:$B$14</c:f>
              <c:numCache>
                <c:formatCode>0%</c:formatCode>
                <c:ptCount val="4"/>
                <c:pt idx="0">
                  <c:v>5.7142857142857141E-2</c:v>
                </c:pt>
                <c:pt idx="1">
                  <c:v>0.14285714285714285</c:v>
                </c:pt>
                <c:pt idx="2">
                  <c:v>6.8571428571428575E-2</c:v>
                </c:pt>
                <c:pt idx="3">
                  <c:v>9.7142857142857142E-2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E-4903-AC30-ADABFB44E5F9}"/>
            </c:ext>
          </c:extLst>
        </c:ser>
        <c:ser>
          <c:idx val="1"/>
          <c:order val="1"/>
          <c:tx>
            <c:strRef>
              <c:f>Φύλλο2!$C$9:$C$10</c:f>
              <c:strCache>
                <c:ptCount val="2"/>
                <c:pt idx="1">
                  <c:v>Ροδιά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Φύλλο2!$A$11:$A$14</c:f>
              <c:strCache>
                <c:ptCount val="4"/>
                <c:pt idx="0">
                  <c:v>Υγρά</c:v>
                </c:pt>
                <c:pt idx="1">
                  <c:v>Ασβεστώδη</c:v>
                </c:pt>
                <c:pt idx="2">
                  <c:v>Όξινα</c:v>
                </c:pt>
                <c:pt idx="3">
                  <c:v>Αλκαλικά</c:v>
                </c:pt>
              </c:strCache>
            </c:strRef>
          </c:cat>
          <c:val>
            <c:numRef>
              <c:f>Φύλλο2!$C$11:$C$14</c:f>
              <c:numCache>
                <c:formatCode>0%</c:formatCode>
                <c:ptCount val="4"/>
                <c:pt idx="0">
                  <c:v>0.10857142857142857</c:v>
                </c:pt>
                <c:pt idx="1">
                  <c:v>0.10285714285714286</c:v>
                </c:pt>
                <c:pt idx="2">
                  <c:v>8.5714285714285715E-2</c:v>
                </c:pt>
                <c:pt idx="3">
                  <c:v>6.8571428571428575E-2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E-4903-AC30-ADABFB44E5F9}"/>
            </c:ext>
          </c:extLst>
        </c:ser>
        <c:ser>
          <c:idx val="2"/>
          <c:order val="2"/>
          <c:tx>
            <c:strRef>
              <c:f>Φύλλο2!$D$9:$D$10</c:f>
              <c:strCache>
                <c:ptCount val="2"/>
                <c:pt idx="1">
                  <c:v>Κερασιά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Φύλλο2!$A$11:$A$14</c:f>
              <c:strCache>
                <c:ptCount val="4"/>
                <c:pt idx="0">
                  <c:v>Υγρά</c:v>
                </c:pt>
                <c:pt idx="1">
                  <c:v>Ασβεστώδη</c:v>
                </c:pt>
                <c:pt idx="2">
                  <c:v>Όξινα</c:v>
                </c:pt>
                <c:pt idx="3">
                  <c:v>Αλκαλικά</c:v>
                </c:pt>
              </c:strCache>
            </c:strRef>
          </c:cat>
          <c:val>
            <c:numRef>
              <c:f>Φύλλο2!$D$11:$D$14</c:f>
              <c:numCache>
                <c:formatCode>0%</c:formatCode>
                <c:ptCount val="4"/>
                <c:pt idx="0">
                  <c:v>6.8571428571428575E-2</c:v>
                </c:pt>
                <c:pt idx="1">
                  <c:v>0.08</c:v>
                </c:pt>
                <c:pt idx="2">
                  <c:v>5.7142857142857141E-2</c:v>
                </c:pt>
                <c:pt idx="3">
                  <c:v>6.2857142857142861E-2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E-4903-AC30-ADABFB44E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5964288"/>
        <c:axId val="545960352"/>
      </c:barChart>
      <c:catAx>
        <c:axId val="54596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960352"/>
        <c:crosses val="autoZero"/>
        <c:auto val="1"/>
        <c:lblAlgn val="ctr"/>
        <c:lblOffset val="100"/>
        <c:noMultiLvlLbl val="0"/>
      </c:catAx>
      <c:valAx>
        <c:axId val="5459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96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4</xdr:row>
      <xdr:rowOff>61912</xdr:rowOff>
    </xdr:from>
    <xdr:to>
      <xdr:col>14</xdr:col>
      <xdr:colOff>571500</xdr:colOff>
      <xdr:row>16</xdr:row>
      <xdr:rowOff>119062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E4690B28-01C2-4E3E-8A6C-43C8270B1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15</xdr:row>
      <xdr:rowOff>185737</xdr:rowOff>
    </xdr:from>
    <xdr:to>
      <xdr:col>6</xdr:col>
      <xdr:colOff>95250</xdr:colOff>
      <xdr:row>30</xdr:row>
      <xdr:rowOff>52387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6EAFFF0F-5471-4666-A45F-0F3140C18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14286</xdr:rowOff>
    </xdr:from>
    <xdr:to>
      <xdr:col>16</xdr:col>
      <xdr:colOff>152400</xdr:colOff>
      <xdr:row>21</xdr:row>
      <xdr:rowOff>38099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4EF9DA97-B36C-423D-8EE1-19F715D40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171450</xdr:colOff>
      <xdr:row>8</xdr:row>
      <xdr:rowOff>166687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C64F2D-412F-4222-A556-8EA6B91496F4}"/>
            </a:ext>
          </a:extLst>
        </xdr:cNvPr>
        <xdr:cNvSpPr txBox="1"/>
      </xdr:nvSpPr>
      <xdr:spPr>
        <a:xfrm>
          <a:off x="5819775" y="1690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CCE6-BE03-447B-96BC-9D466E2B59CE}">
  <dimension ref="A1:H19"/>
  <sheetViews>
    <sheetView workbookViewId="0">
      <selection activeCell="A8" sqref="A8:B12"/>
    </sheetView>
  </sheetViews>
  <sheetFormatPr defaultRowHeight="15" x14ac:dyDescent="0.25"/>
  <cols>
    <col min="2" max="2" width="10.28515625" bestFit="1" customWidth="1"/>
    <col min="3" max="3" width="13.85546875" customWidth="1"/>
    <col min="4" max="4" width="13.7109375" customWidth="1"/>
    <col min="5" max="5" width="16.42578125" customWidth="1"/>
  </cols>
  <sheetData>
    <row r="1" spans="1:8" x14ac:dyDescent="0.25">
      <c r="A1" t="s">
        <v>2</v>
      </c>
      <c r="B1" t="s">
        <v>1</v>
      </c>
      <c r="C1" t="s">
        <v>3</v>
      </c>
      <c r="D1" t="s">
        <v>1</v>
      </c>
      <c r="E1" t="s">
        <v>2</v>
      </c>
      <c r="F1" t="s">
        <v>3</v>
      </c>
      <c r="G1" t="s">
        <v>2</v>
      </c>
      <c r="H1" t="s">
        <v>3</v>
      </c>
    </row>
    <row r="2" spans="1:8" x14ac:dyDescent="0.25">
      <c r="A2" t="s">
        <v>0</v>
      </c>
      <c r="B2" t="s">
        <v>3</v>
      </c>
      <c r="C2" t="s">
        <v>1</v>
      </c>
      <c r="D2" t="s">
        <v>2</v>
      </c>
      <c r="E2" t="s">
        <v>0</v>
      </c>
      <c r="F2" t="s">
        <v>1</v>
      </c>
      <c r="G2" t="s">
        <v>3</v>
      </c>
      <c r="H2" t="s">
        <v>2</v>
      </c>
    </row>
    <row r="3" spans="1:8" x14ac:dyDescent="0.25">
      <c r="A3" t="s">
        <v>0</v>
      </c>
      <c r="B3" t="s">
        <v>1</v>
      </c>
      <c r="C3" t="s">
        <v>2</v>
      </c>
      <c r="D3" t="s">
        <v>0</v>
      </c>
      <c r="E3" t="s">
        <v>1</v>
      </c>
      <c r="F3" t="s">
        <v>3</v>
      </c>
      <c r="G3" t="s">
        <v>3</v>
      </c>
      <c r="H3" t="s">
        <v>1</v>
      </c>
    </row>
    <row r="4" spans="1:8" x14ac:dyDescent="0.25">
      <c r="A4" t="s">
        <v>1</v>
      </c>
      <c r="B4" t="s">
        <v>2</v>
      </c>
      <c r="C4" t="s">
        <v>3</v>
      </c>
      <c r="D4" t="s">
        <v>1</v>
      </c>
      <c r="E4" t="s">
        <v>3</v>
      </c>
      <c r="F4" t="s">
        <v>2</v>
      </c>
      <c r="G4" t="s">
        <v>0</v>
      </c>
      <c r="H4" t="s">
        <v>3</v>
      </c>
    </row>
    <row r="5" spans="1:8" x14ac:dyDescent="0.25">
      <c r="A5" t="s">
        <v>0</v>
      </c>
      <c r="B5" t="s">
        <v>3</v>
      </c>
      <c r="C5" t="s">
        <v>1</v>
      </c>
      <c r="D5" t="s">
        <v>2</v>
      </c>
      <c r="E5" t="s">
        <v>3</v>
      </c>
      <c r="F5" t="s">
        <v>2</v>
      </c>
      <c r="G5" t="s">
        <v>1</v>
      </c>
      <c r="H5" t="s">
        <v>0</v>
      </c>
    </row>
    <row r="8" spans="1:8" ht="45" x14ac:dyDescent="0.25">
      <c r="A8" s="1" t="s">
        <v>4</v>
      </c>
      <c r="B8" t="s">
        <v>5</v>
      </c>
      <c r="C8" s="1" t="s">
        <v>7</v>
      </c>
      <c r="D8" s="1" t="s">
        <v>8</v>
      </c>
      <c r="E8" s="1" t="s">
        <v>9</v>
      </c>
    </row>
    <row r="9" spans="1:8" x14ac:dyDescent="0.25">
      <c r="A9" s="2" t="s">
        <v>2</v>
      </c>
      <c r="B9">
        <f>COUNTIF(A1:H5,"=κόκκινα")</f>
        <v>10</v>
      </c>
      <c r="C9" s="9">
        <f>B9/$B$13</f>
        <v>0.25</v>
      </c>
      <c r="D9">
        <f>B9</f>
        <v>10</v>
      </c>
      <c r="E9" s="9">
        <f>D9/$B$13</f>
        <v>0.25</v>
      </c>
    </row>
    <row r="10" spans="1:8" x14ac:dyDescent="0.25">
      <c r="A10" t="s">
        <v>0</v>
      </c>
      <c r="B10">
        <f>COUNTIF(A1:H5,"μωβ")</f>
        <v>7</v>
      </c>
      <c r="C10" s="9">
        <f t="shared" ref="C10:C13" si="0">B10/$B$13</f>
        <v>0.17499999999999999</v>
      </c>
      <c r="D10">
        <f>B10+D9</f>
        <v>17</v>
      </c>
      <c r="E10" s="9">
        <f t="shared" ref="E10:E12" si="1">D10/$B$13</f>
        <v>0.42499999999999999</v>
      </c>
    </row>
    <row r="11" spans="1:8" x14ac:dyDescent="0.25">
      <c r="A11" s="3" t="s">
        <v>1</v>
      </c>
      <c r="B11">
        <f>COUNTIF(A1:H5,"ροζ")</f>
        <v>11</v>
      </c>
      <c r="C11" s="9">
        <f t="shared" si="0"/>
        <v>0.27500000000000002</v>
      </c>
      <c r="D11">
        <f t="shared" ref="D11:D12" si="2">B11+D10</f>
        <v>28</v>
      </c>
      <c r="E11" s="9">
        <f t="shared" si="1"/>
        <v>0.7</v>
      </c>
    </row>
    <row r="12" spans="1:8" ht="15.75" thickBot="1" x14ac:dyDescent="0.3">
      <c r="A12" s="8" t="s">
        <v>3</v>
      </c>
      <c r="B12" s="8">
        <f>COUNTIF(A1:H5,"λευκά")</f>
        <v>12</v>
      </c>
      <c r="C12" s="9">
        <f t="shared" si="0"/>
        <v>0.3</v>
      </c>
      <c r="D12">
        <f t="shared" si="2"/>
        <v>40</v>
      </c>
      <c r="E12" s="9">
        <f t="shared" si="1"/>
        <v>1</v>
      </c>
    </row>
    <row r="13" spans="1:8" ht="15.75" thickBot="1" x14ac:dyDescent="0.3">
      <c r="A13" s="4" t="s">
        <v>6</v>
      </c>
      <c r="B13" s="5">
        <f>SUM(B9:B12)</f>
        <v>40</v>
      </c>
      <c r="C13" s="9">
        <f t="shared" si="0"/>
        <v>1</v>
      </c>
      <c r="D13" s="5"/>
      <c r="E13" s="6"/>
    </row>
    <row r="18" spans="5:5" ht="15.75" thickBot="1" x14ac:dyDescent="0.3">
      <c r="E18" s="7"/>
    </row>
    <row r="19" spans="5:5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40A6-C3D7-4B1D-ABA7-5BF707D05EBF}">
  <dimension ref="A1:E15"/>
  <sheetViews>
    <sheetView workbookViewId="0">
      <selection activeCell="C20" sqref="C20"/>
    </sheetView>
  </sheetViews>
  <sheetFormatPr defaultRowHeight="15" x14ac:dyDescent="0.25"/>
  <cols>
    <col min="1" max="1" width="11.28515625" bestFit="1" customWidth="1"/>
    <col min="2" max="2" width="10.85546875" bestFit="1" customWidth="1"/>
  </cols>
  <sheetData>
    <row r="1" spans="1:5" x14ac:dyDescent="0.25">
      <c r="B1" t="s">
        <v>10</v>
      </c>
      <c r="C1" t="s">
        <v>11</v>
      </c>
      <c r="D1" t="s">
        <v>12</v>
      </c>
      <c r="E1" t="s">
        <v>6</v>
      </c>
    </row>
    <row r="2" spans="1:5" x14ac:dyDescent="0.25">
      <c r="A2" t="s">
        <v>13</v>
      </c>
      <c r="B2">
        <v>10</v>
      </c>
      <c r="C2">
        <v>19</v>
      </c>
      <c r="D2">
        <v>12</v>
      </c>
      <c r="E2">
        <f>SUM(B2:D2)</f>
        <v>41</v>
      </c>
    </row>
    <row r="3" spans="1:5" x14ac:dyDescent="0.25">
      <c r="A3" t="s">
        <v>14</v>
      </c>
      <c r="B3">
        <v>25</v>
      </c>
      <c r="C3">
        <v>18</v>
      </c>
      <c r="D3">
        <v>14</v>
      </c>
      <c r="E3">
        <f>SUM(B3:D3)</f>
        <v>57</v>
      </c>
    </row>
    <row r="4" spans="1:5" x14ac:dyDescent="0.25">
      <c r="A4" t="s">
        <v>15</v>
      </c>
      <c r="B4">
        <v>12</v>
      </c>
      <c r="C4">
        <v>15</v>
      </c>
      <c r="D4">
        <v>10</v>
      </c>
      <c r="E4">
        <f>SUM(B4:D4)</f>
        <v>37</v>
      </c>
    </row>
    <row r="5" spans="1:5" x14ac:dyDescent="0.25">
      <c r="A5" t="s">
        <v>16</v>
      </c>
      <c r="B5">
        <v>17</v>
      </c>
      <c r="C5">
        <v>12</v>
      </c>
      <c r="D5">
        <v>11</v>
      </c>
      <c r="E5">
        <f>SUM(B5:D5)</f>
        <v>40</v>
      </c>
    </row>
    <row r="6" spans="1:5" x14ac:dyDescent="0.25">
      <c r="A6" t="s">
        <v>6</v>
      </c>
      <c r="B6">
        <f>SUM(B2:B5)</f>
        <v>64</v>
      </c>
      <c r="C6">
        <f>SUM(C2:C5)</f>
        <v>64</v>
      </c>
      <c r="D6">
        <f>SUM(D2:D5)</f>
        <v>47</v>
      </c>
      <c r="E6">
        <f>SUM(B6:D6)</f>
        <v>175</v>
      </c>
    </row>
    <row r="10" spans="1:5" x14ac:dyDescent="0.25">
      <c r="B10" t="s">
        <v>10</v>
      </c>
      <c r="C10" t="s">
        <v>11</v>
      </c>
      <c r="D10" t="s">
        <v>12</v>
      </c>
      <c r="E10" t="s">
        <v>6</v>
      </c>
    </row>
    <row r="11" spans="1:5" x14ac:dyDescent="0.25">
      <c r="A11" t="s">
        <v>13</v>
      </c>
      <c r="B11" s="9">
        <f>B2/$E$6</f>
        <v>5.7142857142857141E-2</v>
      </c>
      <c r="C11" s="9">
        <f t="shared" ref="C11:E11" si="0">C2/$E$6</f>
        <v>0.10857142857142857</v>
      </c>
      <c r="D11" s="9">
        <f t="shared" si="0"/>
        <v>6.8571428571428575E-2</v>
      </c>
      <c r="E11" s="9">
        <f t="shared" si="0"/>
        <v>0.23428571428571429</v>
      </c>
    </row>
    <row r="12" spans="1:5" x14ac:dyDescent="0.25">
      <c r="A12" t="s">
        <v>14</v>
      </c>
      <c r="B12" s="9">
        <f t="shared" ref="B12:E15" si="1">B3/$E$6</f>
        <v>0.14285714285714285</v>
      </c>
      <c r="C12" s="9">
        <f t="shared" si="1"/>
        <v>0.10285714285714286</v>
      </c>
      <c r="D12" s="9">
        <f t="shared" si="1"/>
        <v>0.08</v>
      </c>
      <c r="E12" s="9">
        <f t="shared" si="1"/>
        <v>0.32571428571428573</v>
      </c>
    </row>
    <row r="13" spans="1:5" x14ac:dyDescent="0.25">
      <c r="A13" t="s">
        <v>15</v>
      </c>
      <c r="B13" s="9">
        <f t="shared" si="1"/>
        <v>6.8571428571428575E-2</v>
      </c>
      <c r="C13" s="9">
        <f t="shared" si="1"/>
        <v>8.5714285714285715E-2</v>
      </c>
      <c r="D13" s="9">
        <f t="shared" si="1"/>
        <v>5.7142857142857141E-2</v>
      </c>
      <c r="E13" s="9">
        <f t="shared" si="1"/>
        <v>0.21142857142857144</v>
      </c>
    </row>
    <row r="14" spans="1:5" x14ac:dyDescent="0.25">
      <c r="A14" t="s">
        <v>16</v>
      </c>
      <c r="B14" s="9">
        <f t="shared" si="1"/>
        <v>9.7142857142857142E-2</v>
      </c>
      <c r="C14" s="9">
        <f t="shared" si="1"/>
        <v>6.8571428571428575E-2</v>
      </c>
      <c r="D14" s="9">
        <f t="shared" si="1"/>
        <v>6.2857142857142861E-2</v>
      </c>
      <c r="E14" s="9">
        <f t="shared" si="1"/>
        <v>0.22857142857142856</v>
      </c>
    </row>
    <row r="15" spans="1:5" x14ac:dyDescent="0.25">
      <c r="A15" t="s">
        <v>6</v>
      </c>
      <c r="B15" s="9">
        <f t="shared" si="1"/>
        <v>0.36571428571428571</v>
      </c>
      <c r="C15" s="9">
        <f t="shared" si="1"/>
        <v>0.36571428571428571</v>
      </c>
      <c r="D15" s="9">
        <f t="shared" si="1"/>
        <v>0.26857142857142857</v>
      </c>
      <c r="E15" s="9">
        <f t="shared" si="1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5A81-D718-4A4D-9DBB-96EFF59AC142}">
  <dimension ref="A1:P17"/>
  <sheetViews>
    <sheetView tabSelected="1" workbookViewId="0">
      <selection activeCell="E9" sqref="E9"/>
    </sheetView>
  </sheetViews>
  <sheetFormatPr defaultRowHeight="15" x14ac:dyDescent="0.25"/>
  <cols>
    <col min="4" max="4" width="11.5703125" bestFit="1" customWidth="1"/>
  </cols>
  <sheetData>
    <row r="1" spans="1:16" x14ac:dyDescent="0.25">
      <c r="A1" s="11" t="s">
        <v>17</v>
      </c>
      <c r="B1" s="11"/>
      <c r="C1" s="11"/>
      <c r="D1" s="11" t="s">
        <v>24</v>
      </c>
      <c r="E1" s="11"/>
      <c r="F1" s="11"/>
    </row>
    <row r="2" spans="1:16" x14ac:dyDescent="0.25">
      <c r="A2" s="11" t="s">
        <v>38</v>
      </c>
      <c r="B2" s="11"/>
      <c r="C2" s="11"/>
      <c r="D2" t="s">
        <v>25</v>
      </c>
      <c r="E2">
        <f>AVERAGE(L2:P6)</f>
        <v>0.97960000000000003</v>
      </c>
      <c r="L2">
        <v>0.6</v>
      </c>
      <c r="M2">
        <v>0.62</v>
      </c>
      <c r="N2">
        <v>0.68</v>
      </c>
      <c r="O2">
        <v>0.75</v>
      </c>
      <c r="P2">
        <v>0.79</v>
      </c>
    </row>
    <row r="3" spans="1:16" x14ac:dyDescent="0.25">
      <c r="A3" s="11" t="s">
        <v>39</v>
      </c>
      <c r="B3" s="11"/>
      <c r="C3" s="11"/>
      <c r="D3" t="s">
        <v>26</v>
      </c>
      <c r="E3">
        <f>GEOMEAN(L2:P6)</f>
        <v>0.95764042246420744</v>
      </c>
      <c r="L3">
        <v>0.8</v>
      </c>
      <c r="M3">
        <v>0.82</v>
      </c>
      <c r="N3">
        <v>0.87</v>
      </c>
      <c r="O3">
        <v>0.89</v>
      </c>
      <c r="P3">
        <v>0.9</v>
      </c>
    </row>
    <row r="4" spans="1:16" x14ac:dyDescent="0.25">
      <c r="A4" s="11" t="s">
        <v>40</v>
      </c>
      <c r="B4" s="11"/>
      <c r="C4" s="11"/>
      <c r="D4" t="s">
        <v>27</v>
      </c>
      <c r="E4">
        <f>HARMEAN(L2:P6)</f>
        <v>0.93438591128650739</v>
      </c>
      <c r="L4">
        <v>0.95</v>
      </c>
      <c r="M4">
        <v>0.98</v>
      </c>
      <c r="N4">
        <v>0.98</v>
      </c>
      <c r="O4">
        <v>0.98</v>
      </c>
      <c r="P4">
        <v>0.98</v>
      </c>
    </row>
    <row r="5" spans="1:16" x14ac:dyDescent="0.25">
      <c r="A5" s="11" t="s">
        <v>41</v>
      </c>
      <c r="B5" s="11"/>
      <c r="C5" s="11"/>
      <c r="D5" t="s">
        <v>28</v>
      </c>
      <c r="E5">
        <f>MEDIAN(L2:P6)</f>
        <v>0.98</v>
      </c>
      <c r="L5">
        <v>1.1000000000000001</v>
      </c>
      <c r="M5">
        <v>1.1200000000000001</v>
      </c>
      <c r="N5">
        <v>1.1499999999999999</v>
      </c>
      <c r="O5">
        <v>1.18</v>
      </c>
      <c r="P5">
        <v>1.2</v>
      </c>
    </row>
    <row r="6" spans="1:16" x14ac:dyDescent="0.25">
      <c r="A6" s="11" t="s">
        <v>42</v>
      </c>
      <c r="B6" s="11"/>
      <c r="C6" s="11"/>
      <c r="D6" t="s">
        <v>29</v>
      </c>
      <c r="E6">
        <f>MODE(L2:P6)</f>
        <v>0.98</v>
      </c>
      <c r="L6">
        <v>1.2</v>
      </c>
      <c r="M6">
        <v>1.22</v>
      </c>
      <c r="N6">
        <v>1.23</v>
      </c>
      <c r="O6">
        <v>1.25</v>
      </c>
      <c r="P6">
        <v>1.25</v>
      </c>
    </row>
    <row r="7" spans="1:16" x14ac:dyDescent="0.25">
      <c r="A7" s="11" t="s">
        <v>43</v>
      </c>
      <c r="B7" s="11"/>
      <c r="C7" s="11"/>
      <c r="D7" t="s">
        <v>30</v>
      </c>
    </row>
    <row r="8" spans="1:16" x14ac:dyDescent="0.25">
      <c r="A8" s="11" t="s">
        <v>18</v>
      </c>
      <c r="B8" s="11"/>
      <c r="C8" s="11"/>
      <c r="E8">
        <f>_xlfn.QUARTILE.EXC(L2:P6,1)</f>
        <v>0.81</v>
      </c>
    </row>
    <row r="9" spans="1:16" x14ac:dyDescent="0.25">
      <c r="A9" s="11" t="s">
        <v>20</v>
      </c>
      <c r="B9" s="11"/>
      <c r="C9" s="11"/>
      <c r="E9" s="12">
        <f>_xlfn.QUARTILE.EXC(L2:P6,2)</f>
        <v>0.98</v>
      </c>
    </row>
    <row r="10" spans="1:16" x14ac:dyDescent="0.25">
      <c r="A10" s="11" t="s">
        <v>19</v>
      </c>
      <c r="B10" s="11"/>
      <c r="C10" s="11"/>
      <c r="E10" s="13">
        <f>_xlfn.QUARTILE.EXC(L2:P6,3)</f>
        <v>1.19</v>
      </c>
    </row>
    <row r="11" spans="1:16" x14ac:dyDescent="0.25">
      <c r="A11" s="11" t="s">
        <v>44</v>
      </c>
      <c r="B11" s="11"/>
      <c r="C11" s="11"/>
      <c r="D11" t="s">
        <v>31</v>
      </c>
      <c r="E11">
        <f>_xlfn.VAR.S(L2:P6)</f>
        <v>4.1837333333333206E-2</v>
      </c>
    </row>
    <row r="12" spans="1:16" x14ac:dyDescent="0.25">
      <c r="A12" s="11" t="s">
        <v>21</v>
      </c>
      <c r="B12" s="11"/>
      <c r="C12" s="11"/>
      <c r="D12" s="10" t="s">
        <v>32</v>
      </c>
    </row>
    <row r="13" spans="1:16" x14ac:dyDescent="0.25">
      <c r="A13" s="11" t="s">
        <v>22</v>
      </c>
      <c r="B13" s="11"/>
      <c r="C13" s="11"/>
      <c r="D13" t="s">
        <v>34</v>
      </c>
    </row>
    <row r="14" spans="1:16" x14ac:dyDescent="0.25">
      <c r="A14" s="11" t="s">
        <v>23</v>
      </c>
      <c r="B14" s="11"/>
      <c r="C14" s="11"/>
      <c r="D14" t="s">
        <v>33</v>
      </c>
    </row>
    <row r="16" spans="1:16" x14ac:dyDescent="0.25">
      <c r="A16" s="11" t="s">
        <v>35</v>
      </c>
      <c r="B16" s="11"/>
      <c r="C16" s="11"/>
    </row>
    <row r="17" spans="1:5" x14ac:dyDescent="0.25">
      <c r="A17" s="11" t="s">
        <v>37</v>
      </c>
      <c r="B17" s="11"/>
      <c r="C17" s="11"/>
      <c r="D17" t="s">
        <v>36</v>
      </c>
      <c r="E17">
        <f>_xlfn.PERCENTILE.EXC(L2:P6,0.46)</f>
        <v>0.9788</v>
      </c>
    </row>
  </sheetData>
  <mergeCells count="17">
    <mergeCell ref="A13:C13"/>
    <mergeCell ref="A14:C14"/>
    <mergeCell ref="A1:C1"/>
    <mergeCell ref="D1:F1"/>
    <mergeCell ref="A16:C16"/>
    <mergeCell ref="A17:C17"/>
    <mergeCell ref="A7:C7"/>
    <mergeCell ref="A8:C8"/>
    <mergeCell ref="A9:C9"/>
    <mergeCell ref="A10:C10"/>
    <mergeCell ref="A11:C11"/>
    <mergeCell ref="A12:C12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2020-10-22T13:41:05Z</dcterms:created>
  <dcterms:modified xsi:type="dcterms:W3CDTF">2020-10-22T15:01:40Z</dcterms:modified>
</cp:coreProperties>
</file>