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MU_docs\Υπολογιστική ρευστομηχανική\Χειμερινό 2024-25\Διαλέξεις\"/>
    </mc:Choice>
  </mc:AlternateContent>
  <xr:revisionPtr revIDLastSave="0" documentId="13_ncr:1_{07670A1E-E13D-4C39-A837-3DBE8E753F3C}" xr6:coauthVersionLast="47" xr6:coauthVersionMax="47" xr10:uidLastSave="{00000000-0000-0000-0000-000000000000}"/>
  <bookViews>
    <workbookView xWindow="-108" yWindow="-108" windowWidth="23256" windowHeight="12456" xr2:uid="{8C12741C-E4A1-4217-9488-A4EE31EE7065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I46" i="1"/>
  <c r="I41" i="1"/>
  <c r="B19" i="1"/>
  <c r="E45" i="1" s="1"/>
  <c r="B15" i="1"/>
  <c r="B14" i="1"/>
  <c r="B42" i="1" l="1"/>
  <c r="D42" i="1"/>
  <c r="C42" i="1"/>
  <c r="D43" i="1"/>
  <c r="F44" i="1"/>
  <c r="G45" i="1"/>
  <c r="F45" i="1"/>
  <c r="C43" i="1"/>
  <c r="B64" i="1"/>
  <c r="B51" i="1"/>
  <c r="B52" i="1" s="1"/>
  <c r="B53" i="1" s="1"/>
  <c r="B54" i="1" s="1"/>
  <c r="B55" i="1" s="1"/>
  <c r="E43" i="1"/>
  <c r="D44" i="1"/>
  <c r="E63" i="1"/>
  <c r="E44" i="1"/>
  <c r="K41" i="1" l="1" a="1"/>
  <c r="K41" i="1" s="1"/>
  <c r="C50" i="1" s="1" a="1"/>
  <c r="C50" i="1" s="1"/>
  <c r="C63" i="1" s="1"/>
  <c r="F63" i="1" s="1"/>
  <c r="B65" i="1"/>
  <c r="E64" i="1"/>
  <c r="C64" i="1" l="1"/>
  <c r="F64" i="1" s="1"/>
  <c r="C68" i="1"/>
  <c r="C66" i="1"/>
  <c r="C65" i="1"/>
  <c r="C67" i="1"/>
  <c r="B66" i="1"/>
  <c r="E65" i="1"/>
  <c r="F65" i="1" l="1"/>
  <c r="B67" i="1"/>
  <c r="E66" i="1"/>
  <c r="F66" i="1" s="1"/>
  <c r="B68" i="1" l="1"/>
  <c r="E68" i="1" s="1"/>
  <c r="E67" i="1"/>
  <c r="F67" i="1" l="1"/>
  <c r="F6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<sst xmlns="http://schemas.openxmlformats.org/spreadsheetml/2006/main" count="38" uniqueCount="33">
  <si>
    <t>Συναγωγή-Διάχυση χωρίς πηγή σε μόνιμη κατάσταση</t>
  </si>
  <si>
    <t>Δεδομένα</t>
  </si>
  <si>
    <t>L(m)</t>
  </si>
  <si>
    <t>Διαστήματα Ν</t>
  </si>
  <si>
    <t>Δx (m)</t>
  </si>
  <si>
    <t>Κόμβοι n</t>
  </si>
  <si>
    <t>u (m/s)</t>
  </si>
  <si>
    <t>Γ (kg/(ms))</t>
  </si>
  <si>
    <t>ρ (kg/m3)</t>
  </si>
  <si>
    <t>διαχυτότητα α (m2/s)</t>
  </si>
  <si>
    <t>Διέπουσα εξίσωση</t>
  </si>
  <si>
    <t>Οριακές συνθήκες</t>
  </si>
  <si>
    <t>φ0</t>
  </si>
  <si>
    <t>φL</t>
  </si>
  <si>
    <t>Αναλυτική λύση</t>
  </si>
  <si>
    <t>Α) Σχήμα κεντρικών διαφορών</t>
  </si>
  <si>
    <t>Κόμβος</t>
  </si>
  <si>
    <t>Συντελεστές</t>
  </si>
  <si>
    <t>φ1</t>
  </si>
  <si>
    <t>φ2</t>
  </si>
  <si>
    <t>φ3</t>
  </si>
  <si>
    <t>φ4</t>
  </si>
  <si>
    <t>φ5</t>
  </si>
  <si>
    <t>φ6</t>
  </si>
  <si>
    <t>Σταθερές</t>
  </si>
  <si>
    <t>Αντίστροφος πίνακας συντελεστών</t>
  </si>
  <si>
    <t>Λύση</t>
  </si>
  <si>
    <t>x(m)</t>
  </si>
  <si>
    <t>CSScheme</t>
  </si>
  <si>
    <t>Σύκριση με αναλυτική λύση</t>
  </si>
  <si>
    <t>Error-CSScheme</t>
  </si>
  <si>
    <t>Pe</t>
  </si>
  <si>
    <t>Πρέπει Pe&lt;2 για να ευσταθεί!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</si>
</sst>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0" fontId="0" fillId="0" borderId="0" xfId="0" applyNumberFormat="1"/>
    <xf numFmtId="0" fontId="2" fillId="2" borderId="0" xfId="0" applyFont="1" applyFill="1"/>
    <xf numFmtId="0" fontId="2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Φύλλο1!$C$62</c:f>
              <c:strCache>
                <c:ptCount val="1"/>
                <c:pt idx="0">
                  <c:v>CSScheme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Φύλλο1!$B$63:$B$68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Φύλλο1!$C$63:$C$68</c:f>
              <c:numCache>
                <c:formatCode>General</c:formatCode>
                <c:ptCount val="6"/>
                <c:pt idx="0">
                  <c:v>0.99999999999999989</c:v>
                </c:pt>
                <c:pt idx="1">
                  <c:v>0.98360655737704905</c:v>
                </c:pt>
                <c:pt idx="2">
                  <c:v>1.0327868852459015</c:v>
                </c:pt>
                <c:pt idx="3">
                  <c:v>0.88524590163934425</c:v>
                </c:pt>
                <c:pt idx="4">
                  <c:v>1.3278688524590163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F-42E6-9F3C-AB6C86A40406}"/>
            </c:ext>
          </c:extLst>
        </c:ser>
        <c:ser>
          <c:idx val="1"/>
          <c:order val="1"/>
          <c:tx>
            <c:strRef>
              <c:f>Φύλλο1!$D$62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Φύλλο1!$B$63:$B$68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Φύλλο1!$D$63:$D$68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F-42E6-9F3C-AB6C86A40406}"/>
            </c:ext>
          </c:extLst>
        </c:ser>
        <c:ser>
          <c:idx val="2"/>
          <c:order val="2"/>
          <c:tx>
            <c:strRef>
              <c:f>Φύλλο1!$E$62</c:f>
              <c:strCache>
                <c:ptCount val="1"/>
                <c:pt idx="0">
                  <c:v>Αναλυτική λύση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Φύλλο1!$B$63:$B$68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Φύλλο1!$E$63:$E$68</c:f>
              <c:numCache>
                <c:formatCode>General</c:formatCode>
                <c:ptCount val="6"/>
                <c:pt idx="0">
                  <c:v>1</c:v>
                </c:pt>
                <c:pt idx="1">
                  <c:v>0.99999988952597862</c:v>
                </c:pt>
                <c:pt idx="2">
                  <c:v>0.99999385784878758</c:v>
                </c:pt>
                <c:pt idx="3">
                  <c:v>0.99966453943255973</c:v>
                </c:pt>
                <c:pt idx="4">
                  <c:v>0.98168436313466811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F-42E6-9F3C-AB6C86A40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34624"/>
        <c:axId val="1016050464"/>
      </c:lineChart>
      <c:catAx>
        <c:axId val="101603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16050464"/>
        <c:crosses val="autoZero"/>
        <c:auto val="1"/>
        <c:lblAlgn val="ctr"/>
        <c:lblOffset val="100"/>
        <c:noMultiLvlLbl val="0"/>
      </c:catAx>
      <c:valAx>
        <c:axId val="10160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1603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</xdr:row>
      <xdr:rowOff>60960</xdr:rowOff>
    </xdr:from>
    <xdr:to>
      <xdr:col>9</xdr:col>
      <xdr:colOff>213360</xdr:colOff>
      <xdr:row>8</xdr:row>
      <xdr:rowOff>45720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54D54000-3963-309F-80C6-4D3648D8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09600"/>
          <a:ext cx="6301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91440</xdr:colOff>
      <xdr:row>20</xdr:row>
      <xdr:rowOff>53340</xdr:rowOff>
    </xdr:from>
    <xdr:ext cx="841705" cy="339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15DA909-8B62-3DCB-9158-A6516E1E78C5}"/>
                </a:ext>
              </a:extLst>
            </xdr:cNvPr>
            <xdr:cNvSpPr txBox="1"/>
          </xdr:nvSpPr>
          <xdr:spPr>
            <a:xfrm>
              <a:off x="91440" y="3710940"/>
              <a:ext cx="841705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l-GR" sz="1100" i="1">
                        <a:latin typeface="Cambria Math" panose="02040503050406030204" pitchFamily="18" charset="0"/>
                      </a:rPr>
                      <m:t>𝑢</m:t>
                    </m:r>
                    <m:f>
                      <m:f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𝜕</m:t>
                        </m:r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𝜙</m:t>
                        </m:r>
                      </m:num>
                      <m:den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𝜕</m:t>
                        </m:r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𝑥</m:t>
                        </m:r>
                      </m:den>
                    </m:f>
                    <m:r>
                      <a:rPr lang="el-GR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1100" i="1">
                        <a:latin typeface="Cambria Math" panose="02040503050406030204" pitchFamily="18" charset="0"/>
                      </a:rPr>
                      <m:t>𝑎</m:t>
                    </m:r>
                    <m:f>
                      <m:f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l-GR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𝜕</m:t>
                            </m:r>
                          </m:e>
                          <m:sup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𝜙</m:t>
                        </m:r>
                      </m:num>
                      <m:den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el-GR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l-GR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15DA909-8B62-3DCB-9158-A6516E1E78C5}"/>
                </a:ext>
              </a:extLst>
            </xdr:cNvPr>
            <xdr:cNvSpPr txBox="1"/>
          </xdr:nvSpPr>
          <xdr:spPr>
            <a:xfrm>
              <a:off x="91440" y="3710940"/>
              <a:ext cx="841705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𝑢 ∂𝜙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l-GR" sz="1100" i="0">
                  <a:latin typeface="Cambria Math" panose="02040503050406030204" pitchFamily="18" charset="0"/>
                </a:rPr>
                <a:t>∂𝑥=𝑎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(</a:t>
              </a:r>
              <a:r>
                <a:rPr lang="el-GR" sz="1100" i="0">
                  <a:latin typeface="Cambria Math" panose="02040503050406030204" pitchFamily="18" charset="0"/>
                </a:rPr>
                <a:t>∂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l-GR" sz="1100" i="0">
                  <a:latin typeface="Cambria Math" panose="02040503050406030204" pitchFamily="18" charset="0"/>
                </a:rPr>
                <a:t>2 𝜙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el-GR" sz="1100" i="0">
                  <a:latin typeface="Cambria Math" panose="02040503050406030204" pitchFamily="18" charset="0"/>
                </a:rPr>
                <a:t>∂𝑥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l-GR" sz="1100" i="0">
                  <a:latin typeface="Cambria Math" panose="02040503050406030204" pitchFamily="18" charset="0"/>
                </a:rPr>
                <a:t>2 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l-GR" sz="11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28</xdr:row>
      <xdr:rowOff>0</xdr:rowOff>
    </xdr:from>
    <xdr:to>
      <xdr:col>4</xdr:col>
      <xdr:colOff>387171</xdr:colOff>
      <xdr:row>32</xdr:row>
      <xdr:rowOff>87744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E9DD83CE-6C8F-73F8-F057-5CA889F76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0640"/>
          <a:ext cx="3267531" cy="819264"/>
        </a:xfrm>
        <a:prstGeom prst="rect">
          <a:avLst/>
        </a:prstGeom>
      </xdr:spPr>
    </xdr:pic>
    <xdr:clientData/>
  </xdr:twoCellAnchor>
  <xdr:oneCellAnchor>
    <xdr:from>
      <xdr:col>0</xdr:col>
      <xdr:colOff>53340</xdr:colOff>
      <xdr:row>35</xdr:row>
      <xdr:rowOff>106680</xdr:rowOff>
    </xdr:from>
    <xdr:ext cx="273222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595B7C2-9AFD-F00A-B6B0-3909654F8DF3}"/>
                </a:ext>
              </a:extLst>
            </xdr:cNvPr>
            <xdr:cNvSpPr txBox="1"/>
          </xdr:nvSpPr>
          <xdr:spPr>
            <a:xfrm>
              <a:off x="53340" y="6507480"/>
              <a:ext cx="273222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𝑢</m:t>
                        </m:r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l-GR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l-GR" sz="1100" i="0">
                                <a:latin typeface="Cambria Math" panose="02040503050406030204" pitchFamily="18" charset="0"/>
                              </a:rPr>
                              <m:t>Δ</m:t>
                            </m:r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</m:e>
                    </m:d>
                    <m:sSub>
                      <m:sSub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sz="1100" b="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lang="el-GR" sz="1100" i="0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4</m:t>
                        </m:r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𝑎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l-GR" sz="1100" i="0">
                            <a:latin typeface="Cambria Math" panose="02040503050406030204" pitchFamily="18" charset="0"/>
                          </a:rPr>
                          <m:t>Δ</m:t>
                        </m:r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𝑥</m:t>
                        </m:r>
                      </m:den>
                    </m:f>
                    <m:sSub>
                      <m:sSub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sz="1100" b="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el-GR" sz="1100" i="0">
                        <a:latin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𝑢</m:t>
                        </m:r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l-GR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l-GR" sz="1100" b="0" i="1">
                                <a:latin typeface="Cambria Math" panose="02040503050406030204" pitchFamily="18" charset="0"/>
                              </a:rPr>
                              <m:t>𝛼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l-GR" sz="1100" b="0" i="0">
                                <a:latin typeface="Cambria Math" panose="02040503050406030204" pitchFamily="18" charset="0"/>
                              </a:rPr>
                              <m:t>Δ</m:t>
                            </m:r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</m:e>
                    </m:d>
                    <m:sSub>
                      <m:sSub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sz="1100" b="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l-GR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l-GR" sz="1100" i="0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el-GR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595B7C2-9AFD-F00A-B6B0-3909654F8DF3}"/>
                </a:ext>
              </a:extLst>
            </xdr:cNvPr>
            <xdr:cNvSpPr txBox="1"/>
          </xdr:nvSpPr>
          <xdr:spPr>
            <a:xfrm>
              <a:off x="53340" y="6507480"/>
              <a:ext cx="273222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l-GR" sz="1100" i="0">
                  <a:latin typeface="Cambria Math" panose="02040503050406030204" pitchFamily="18" charset="0"/>
                </a:rPr>
                <a:t>𝑢−2𝑎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l-GR" sz="1100" i="0">
                  <a:latin typeface="Cambria Math" panose="02040503050406030204" pitchFamily="18" charset="0"/>
                </a:rPr>
                <a:t>Δ𝑥)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𝜑_(</a:t>
              </a:r>
              <a:r>
                <a:rPr lang="el-GR" sz="1100" i="0">
                  <a:latin typeface="Cambria Math" panose="02040503050406030204" pitchFamily="18" charset="0"/>
                </a:rPr>
                <a:t>𝑗+1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l-GR" sz="1100" i="0">
                  <a:latin typeface="Cambria Math" panose="02040503050406030204" pitchFamily="18" charset="0"/>
                </a:rPr>
                <a:t>+4𝑎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l-GR" sz="1100" i="0">
                  <a:latin typeface="Cambria Math" panose="02040503050406030204" pitchFamily="18" charset="0"/>
                </a:rPr>
                <a:t>Δ𝑥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𝜑_</a:t>
              </a:r>
              <a:r>
                <a:rPr lang="el-GR" sz="1100" i="0">
                  <a:latin typeface="Cambria Math" panose="02040503050406030204" pitchFamily="18" charset="0"/>
                </a:rPr>
                <a:t>𝑗−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l-GR" sz="1100" i="0">
                  <a:latin typeface="Cambria Math" panose="02040503050406030204" pitchFamily="18" charset="0"/>
                </a:rPr>
                <a:t>𝑢+2</a:t>
              </a:r>
              <a:r>
                <a:rPr lang="el-GR" sz="1100" b="0" i="0">
                  <a:latin typeface="Cambria Math" panose="02040503050406030204" pitchFamily="18" charset="0"/>
                </a:rPr>
                <a:t>𝛼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l-GR" sz="1100" b="0" i="0">
                  <a:latin typeface="Cambria Math" panose="02040503050406030204" pitchFamily="18" charset="0"/>
                </a:rPr>
                <a:t>Δ</a:t>
              </a:r>
              <a:r>
                <a:rPr lang="el-GR" sz="1100" i="0">
                  <a:latin typeface="Cambria Math" panose="02040503050406030204" pitchFamily="18" charset="0"/>
                </a:rPr>
                <a:t>𝑥)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𝜑_(</a:t>
              </a:r>
              <a:r>
                <a:rPr lang="el-GR" sz="1100" i="0">
                  <a:latin typeface="Cambria Math" panose="02040503050406030204" pitchFamily="18" charset="0"/>
                </a:rPr>
                <a:t>𝑗−</a:t>
              </a:r>
              <a:r>
                <a:rPr lang="el-GR" sz="1100" b="0" i="0">
                  <a:latin typeface="Cambria Math" panose="02040503050406030204" pitchFamily="18" charset="0"/>
                </a:rPr>
                <a:t>1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l-GR" sz="1100" i="0">
                  <a:latin typeface="Cambria Math" panose="02040503050406030204" pitchFamily="18" charset="0"/>
                </a:rPr>
                <a:t>=0</a:t>
              </a:r>
              <a:endParaRPr lang="el-GR" sz="1100"/>
            </a:p>
          </xdr:txBody>
        </xdr:sp>
      </mc:Fallback>
    </mc:AlternateContent>
    <xdr:clientData/>
  </xdr:oneCellAnchor>
  <xdr:twoCellAnchor>
    <xdr:from>
      <xdr:col>8</xdr:col>
      <xdr:colOff>91440</xdr:colOff>
      <xdr:row>56</xdr:row>
      <xdr:rowOff>45720</xdr:rowOff>
    </xdr:from>
    <xdr:to>
      <xdr:col>15</xdr:col>
      <xdr:colOff>396240</xdr:colOff>
      <xdr:row>70</xdr:row>
      <xdr:rowOff>0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C20AA4D1-6341-1382-B1E3-0B96359DB6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9685-C5C0-4784-88E1-77372C30E214}">
  <dimension ref="A2:P68"/>
  <sheetViews>
    <sheetView tabSelected="1" topLeftCell="A13" workbookViewId="0">
      <selection activeCell="I46" sqref="I46"/>
    </sheetView>
  </sheetViews>
  <sheetFormatPr defaultRowHeight="14.4" x14ac:dyDescent="0.3"/>
  <cols>
    <col min="1" max="1" width="14.77734375" customWidth="1"/>
    <col min="2" max="2" width="9.44140625" bestFit="1" customWidth="1"/>
    <col min="6" max="6" width="12" bestFit="1" customWidth="1"/>
  </cols>
  <sheetData>
    <row r="2" spans="1:2" x14ac:dyDescent="0.3">
      <c r="A2" t="s">
        <v>0</v>
      </c>
    </row>
    <row r="11" spans="1:2" x14ac:dyDescent="0.3">
      <c r="A11" t="s">
        <v>1</v>
      </c>
    </row>
    <row r="12" spans="1:2" x14ac:dyDescent="0.3">
      <c r="A12" t="s">
        <v>2</v>
      </c>
      <c r="B12">
        <v>1</v>
      </c>
    </row>
    <row r="13" spans="1:2" x14ac:dyDescent="0.3">
      <c r="A13" t="s">
        <v>3</v>
      </c>
      <c r="B13">
        <v>5</v>
      </c>
    </row>
    <row r="14" spans="1:2" x14ac:dyDescent="0.3">
      <c r="A14" t="s">
        <v>4</v>
      </c>
      <c r="B14">
        <f>B12/B13</f>
        <v>0.2</v>
      </c>
    </row>
    <row r="15" spans="1:2" x14ac:dyDescent="0.3">
      <c r="A15" t="s">
        <v>5</v>
      </c>
      <c r="B15">
        <f>B13+1</f>
        <v>6</v>
      </c>
    </row>
    <row r="16" spans="1:2" x14ac:dyDescent="0.3">
      <c r="A16" t="s">
        <v>6</v>
      </c>
      <c r="B16">
        <v>2</v>
      </c>
    </row>
    <row r="17" spans="1:2" x14ac:dyDescent="0.3">
      <c r="A17" t="s">
        <v>7</v>
      </c>
      <c r="B17">
        <v>0.1</v>
      </c>
    </row>
    <row r="18" spans="1:2" x14ac:dyDescent="0.3">
      <c r="A18" t="s">
        <v>8</v>
      </c>
      <c r="B18">
        <v>1</v>
      </c>
    </row>
    <row r="19" spans="1:2" x14ac:dyDescent="0.3">
      <c r="A19" t="s">
        <v>9</v>
      </c>
      <c r="B19">
        <f>B17/B18</f>
        <v>0.1</v>
      </c>
    </row>
    <row r="20" spans="1:2" x14ac:dyDescent="0.3">
      <c r="A20" t="s">
        <v>10</v>
      </c>
    </row>
    <row r="24" spans="1:2" x14ac:dyDescent="0.3">
      <c r="A24" t="s">
        <v>11</v>
      </c>
    </row>
    <row r="25" spans="1:2" x14ac:dyDescent="0.3">
      <c r="A25" t="s">
        <v>12</v>
      </c>
      <c r="B25">
        <v>1</v>
      </c>
    </row>
    <row r="26" spans="1:2" x14ac:dyDescent="0.3">
      <c r="A26" t="s">
        <v>13</v>
      </c>
      <c r="B26">
        <v>0</v>
      </c>
    </row>
    <row r="28" spans="1:2" x14ac:dyDescent="0.3">
      <c r="A28" s="1" t="s">
        <v>14</v>
      </c>
    </row>
    <row r="35" spans="1:16" x14ac:dyDescent="0.3">
      <c r="A35" s="1" t="s">
        <v>15</v>
      </c>
    </row>
    <row r="37" spans="1:16" x14ac:dyDescent="0.3">
      <c r="E37" s="3" t="s">
        <v>31</v>
      </c>
      <c r="F37" s="3">
        <f>$B$18*$B$16*$B$14/$B$17</f>
        <v>4</v>
      </c>
      <c r="G37" s="4" t="s">
        <v>32</v>
      </c>
    </row>
    <row r="39" spans="1:16" x14ac:dyDescent="0.3">
      <c r="B39" t="s">
        <v>17</v>
      </c>
      <c r="I39" t="s">
        <v>24</v>
      </c>
      <c r="K39" t="s">
        <v>25</v>
      </c>
    </row>
    <row r="40" spans="1:16" x14ac:dyDescent="0.3">
      <c r="A40" t="s">
        <v>16</v>
      </c>
      <c r="B40" t="s">
        <v>18</v>
      </c>
      <c r="C40" t="s">
        <v>19</v>
      </c>
      <c r="D40" t="s">
        <v>20</v>
      </c>
      <c r="E40" t="s">
        <v>21</v>
      </c>
      <c r="F40" t="s">
        <v>22</v>
      </c>
      <c r="G40" t="s">
        <v>23</v>
      </c>
    </row>
    <row r="41" spans="1:16" x14ac:dyDescent="0.3">
      <c r="A41">
        <v>1</v>
      </c>
      <c r="B41">
        <v>1</v>
      </c>
      <c r="C41">
        <v>0</v>
      </c>
      <c r="D41">
        <v>0</v>
      </c>
      <c r="E41">
        <v>0</v>
      </c>
      <c r="F41">
        <v>0</v>
      </c>
      <c r="G41">
        <v>0</v>
      </c>
      <c r="I41">
        <f>$B$25</f>
        <v>1</v>
      </c>
      <c r="K41" cm="1">
        <f t="array" ref="K41:P46">MINVERSE(B41:G46)</f>
        <v>0.99999999999999989</v>
      </c>
      <c r="L41">
        <v>-1.8503717077085941E-17</v>
      </c>
      <c r="M41">
        <v>1.8503717077085941E-17</v>
      </c>
      <c r="N41">
        <v>1.8503717077085941E-17</v>
      </c>
      <c r="O41">
        <v>-1.8503717077085941E-17</v>
      </c>
      <c r="P41">
        <v>1.8503717077085941E-17</v>
      </c>
    </row>
    <row r="42" spans="1:16" x14ac:dyDescent="0.3">
      <c r="A42">
        <v>2</v>
      </c>
      <c r="B42">
        <f>-($B$16+2*$B$19/$B$14)</f>
        <v>-3</v>
      </c>
      <c r="C42">
        <f>4*$B$19/$B$14</f>
        <v>2</v>
      </c>
      <c r="D42">
        <f>$B$16-2*$B$19/$B$14</f>
        <v>1</v>
      </c>
      <c r="E42">
        <v>0</v>
      </c>
      <c r="F42">
        <v>0</v>
      </c>
      <c r="G42">
        <v>0</v>
      </c>
      <c r="I42">
        <v>0</v>
      </c>
      <c r="K42">
        <v>0.98360655737704905</v>
      </c>
      <c r="L42">
        <v>0.32786885245901637</v>
      </c>
      <c r="M42">
        <v>-0.11475409836065571</v>
      </c>
      <c r="N42">
        <v>3.2786885245901655E-2</v>
      </c>
      <c r="O42">
        <v>-1.6393442622950838E-2</v>
      </c>
      <c r="P42">
        <v>1.6393442622950838E-2</v>
      </c>
    </row>
    <row r="43" spans="1:16" x14ac:dyDescent="0.3">
      <c r="A43">
        <v>3</v>
      </c>
      <c r="B43">
        <v>0</v>
      </c>
      <c r="C43">
        <f>-($B$16+2*$B$19/$B$14)</f>
        <v>-3</v>
      </c>
      <c r="D43">
        <f>4*$B$19/$B$14</f>
        <v>2</v>
      </c>
      <c r="E43">
        <f>$B$16-2*$B$19/$B$14</f>
        <v>1</v>
      </c>
      <c r="F43">
        <v>0</v>
      </c>
      <c r="G43">
        <v>0</v>
      </c>
      <c r="I43">
        <v>0</v>
      </c>
      <c r="K43">
        <v>1.0327868852459015</v>
      </c>
      <c r="L43">
        <v>0.34426229508196721</v>
      </c>
      <c r="M43">
        <v>0.22950819672131148</v>
      </c>
      <c r="N43">
        <v>-6.5573770491803254E-2</v>
      </c>
      <c r="O43">
        <v>3.278688524590162E-2</v>
      </c>
      <c r="P43">
        <v>-3.278688524590162E-2</v>
      </c>
    </row>
    <row r="44" spans="1:16" x14ac:dyDescent="0.3">
      <c r="A44">
        <v>4</v>
      </c>
      <c r="B44">
        <v>0</v>
      </c>
      <c r="C44">
        <v>0</v>
      </c>
      <c r="D44">
        <f>-($B$16+2*$B$19/$B$14)</f>
        <v>-3</v>
      </c>
      <c r="E44">
        <f>4*$B$19/$B$14</f>
        <v>2</v>
      </c>
      <c r="F44">
        <f>$B$16-2*$B$19/$B$14</f>
        <v>1</v>
      </c>
      <c r="G44">
        <v>0</v>
      </c>
      <c r="I44">
        <v>0</v>
      </c>
      <c r="K44">
        <v>0.88524590163934425</v>
      </c>
      <c r="L44">
        <v>0.29508196721311475</v>
      </c>
      <c r="M44">
        <v>0.19672131147540983</v>
      </c>
      <c r="N44">
        <v>0.22950819672131148</v>
      </c>
      <c r="O44">
        <v>-0.11475409836065575</v>
      </c>
      <c r="P44">
        <v>0.11475409836065575</v>
      </c>
    </row>
    <row r="45" spans="1:16" x14ac:dyDescent="0.3">
      <c r="A45">
        <v>5</v>
      </c>
      <c r="B45">
        <v>0</v>
      </c>
      <c r="C45">
        <v>0</v>
      </c>
      <c r="D45">
        <v>0</v>
      </c>
      <c r="E45">
        <f>-($B$16+2*$B$19/$B$14)</f>
        <v>-3</v>
      </c>
      <c r="F45">
        <f>4*$B$19/$B$14</f>
        <v>2</v>
      </c>
      <c r="G45">
        <f>$B$16-2*$B$19/$B$14</f>
        <v>1</v>
      </c>
      <c r="I45">
        <v>0</v>
      </c>
      <c r="K45">
        <v>1.3278688524590163</v>
      </c>
      <c r="L45">
        <v>0.44262295081967212</v>
      </c>
      <c r="M45">
        <v>0.29508196721311475</v>
      </c>
      <c r="N45">
        <v>0.34426229508196721</v>
      </c>
      <c r="O45">
        <v>0.32786885245901637</v>
      </c>
      <c r="P45">
        <v>-0.32786885245901637</v>
      </c>
    </row>
    <row r="46" spans="1:16" x14ac:dyDescent="0.3">
      <c r="A46">
        <v>6</v>
      </c>
      <c r="B46">
        <v>0</v>
      </c>
      <c r="C46">
        <v>0</v>
      </c>
      <c r="D46">
        <v>0</v>
      </c>
      <c r="E46">
        <v>0</v>
      </c>
      <c r="F46">
        <v>0</v>
      </c>
      <c r="G46">
        <v>1</v>
      </c>
      <c r="I46">
        <f>$B$26</f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</row>
    <row r="48" spans="1:16" x14ac:dyDescent="0.3">
      <c r="A48" t="s">
        <v>26</v>
      </c>
    </row>
    <row r="49" spans="1:7" x14ac:dyDescent="0.3">
      <c r="A49" t="s">
        <v>16</v>
      </c>
      <c r="B49" t="s">
        <v>27</v>
      </c>
      <c r="C49" t="s">
        <v>28</v>
      </c>
    </row>
    <row r="50" spans="1:7" x14ac:dyDescent="0.3">
      <c r="A50">
        <v>1</v>
      </c>
      <c r="B50">
        <v>0</v>
      </c>
      <c r="C50" cm="1">
        <f t="array" ref="C50:C55">MMULT(K41:P46,I41:I46)</f>
        <v>0.99999999999999989</v>
      </c>
    </row>
    <row r="51" spans="1:7" x14ac:dyDescent="0.3">
      <c r="A51">
        <v>2</v>
      </c>
      <c r="B51">
        <f>B50+$B$14</f>
        <v>0.2</v>
      </c>
      <c r="C51">
        <v>0.98360655737704905</v>
      </c>
    </row>
    <row r="52" spans="1:7" x14ac:dyDescent="0.3">
      <c r="A52">
        <v>3</v>
      </c>
      <c r="B52">
        <f t="shared" ref="B52:B55" si="0">B51+$B$14</f>
        <v>0.4</v>
      </c>
      <c r="C52">
        <v>1.0327868852459015</v>
      </c>
    </row>
    <row r="53" spans="1:7" x14ac:dyDescent="0.3">
      <c r="A53">
        <v>4</v>
      </c>
      <c r="B53">
        <f t="shared" si="0"/>
        <v>0.60000000000000009</v>
      </c>
      <c r="C53">
        <v>0.88524590163934425</v>
      </c>
    </row>
    <row r="54" spans="1:7" x14ac:dyDescent="0.3">
      <c r="A54">
        <v>5</v>
      </c>
      <c r="B54">
        <f t="shared" si="0"/>
        <v>0.8</v>
      </c>
      <c r="C54">
        <v>1.3278688524590163</v>
      </c>
    </row>
    <row r="55" spans="1:7" x14ac:dyDescent="0.3">
      <c r="A55">
        <v>6</v>
      </c>
      <c r="B55">
        <f t="shared" si="0"/>
        <v>1</v>
      </c>
      <c r="C55">
        <v>0</v>
      </c>
    </row>
    <row r="61" spans="1:7" x14ac:dyDescent="0.3">
      <c r="A61" t="s">
        <v>29</v>
      </c>
    </row>
    <row r="62" spans="1:7" x14ac:dyDescent="0.3">
      <c r="A62" t="s">
        <v>16</v>
      </c>
      <c r="B62" t="s">
        <v>27</v>
      </c>
      <c r="C62" t="s">
        <v>28</v>
      </c>
      <c r="E62" t="s">
        <v>14</v>
      </c>
      <c r="F62" t="s">
        <v>30</v>
      </c>
    </row>
    <row r="63" spans="1:7" x14ac:dyDescent="0.3">
      <c r="A63">
        <v>1</v>
      </c>
      <c r="B63">
        <v>0</v>
      </c>
      <c r="C63">
        <f t="shared" ref="C63:C68" si="1">C50</f>
        <v>0.99999999999999989</v>
      </c>
      <c r="E63">
        <f>$B$25+($B$26-$B$25)*(EXP($B$16*B63/$B$19)-1)/(EXP($B$16*$B$12/$B$19)-1)</f>
        <v>1</v>
      </c>
      <c r="F63" s="2">
        <f>IFERROR(ABS((E63-C63)/C63),0)</f>
        <v>1.1102230246251565E-16</v>
      </c>
      <c r="G63" s="2"/>
    </row>
    <row r="64" spans="1:7" x14ac:dyDescent="0.3">
      <c r="A64">
        <v>2</v>
      </c>
      <c r="B64">
        <f>B63+$B$14</f>
        <v>0.2</v>
      </c>
      <c r="C64">
        <f t="shared" si="1"/>
        <v>0.98360655737704905</v>
      </c>
      <c r="E64">
        <f t="shared" ref="E64:E68" si="2">$B$25+($B$26-$B$25)*(EXP($B$16*B64/$B$19)-1)/(EXP($B$16*$B$12/$B$19)-1)</f>
        <v>0.99999988952597862</v>
      </c>
      <c r="F64" s="2">
        <f t="shared" ref="F64:F68" si="3">IFERROR(ABS((E64-C64)/C64),0)</f>
        <v>1.6666554351411737E-2</v>
      </c>
      <c r="G64" s="2"/>
    </row>
    <row r="65" spans="1:7" x14ac:dyDescent="0.3">
      <c r="A65">
        <v>3</v>
      </c>
      <c r="B65">
        <f t="shared" ref="B65:B68" si="4">B64+$B$14</f>
        <v>0.4</v>
      </c>
      <c r="C65">
        <f t="shared" si="1"/>
        <v>1.0327868852459015</v>
      </c>
      <c r="E65">
        <f t="shared" si="2"/>
        <v>0.99999385784878758</v>
      </c>
      <c r="F65" s="2">
        <f t="shared" si="3"/>
        <v>3.175197890831661E-2</v>
      </c>
      <c r="G65" s="2"/>
    </row>
    <row r="66" spans="1:7" x14ac:dyDescent="0.3">
      <c r="A66">
        <v>4</v>
      </c>
      <c r="B66">
        <f t="shared" si="4"/>
        <v>0.60000000000000009</v>
      </c>
      <c r="C66">
        <f t="shared" si="1"/>
        <v>0.88524590163934425</v>
      </c>
      <c r="E66">
        <f t="shared" si="2"/>
        <v>0.99966453943255973</v>
      </c>
      <c r="F66" s="2">
        <f t="shared" si="3"/>
        <v>0.12925068343307675</v>
      </c>
      <c r="G66" s="2"/>
    </row>
    <row r="67" spans="1:7" x14ac:dyDescent="0.3">
      <c r="A67">
        <v>5</v>
      </c>
      <c r="B67">
        <f t="shared" si="4"/>
        <v>0.8</v>
      </c>
      <c r="C67">
        <f t="shared" si="1"/>
        <v>1.3278688524590163</v>
      </c>
      <c r="E67">
        <f t="shared" si="2"/>
        <v>0.98168436313466811</v>
      </c>
      <c r="F67" s="2">
        <f t="shared" si="3"/>
        <v>0.26070683763932395</v>
      </c>
      <c r="G67" s="2"/>
    </row>
    <row r="68" spans="1:7" x14ac:dyDescent="0.3">
      <c r="A68">
        <v>6</v>
      </c>
      <c r="B68">
        <f t="shared" si="4"/>
        <v>1</v>
      </c>
      <c r="C68">
        <f t="shared" si="1"/>
        <v>0</v>
      </c>
      <c r="E68">
        <f t="shared" si="2"/>
        <v>0</v>
      </c>
      <c r="F68" s="2">
        <f t="shared" si="3"/>
        <v>0</v>
      </c>
      <c r="G68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2024-10-08T11:16:10Z</dcterms:created>
  <dcterms:modified xsi:type="dcterms:W3CDTF">2024-11-02T08:57:42Z</dcterms:modified>
</cp:coreProperties>
</file>