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MU_docs\Υπολογιστική ρευστομηχανική\Χειμερινό 2024-25\Διαλέξεις\"/>
    </mc:Choice>
  </mc:AlternateContent>
  <xr:revisionPtr revIDLastSave="0" documentId="13_ncr:1_{50A591FC-6A10-42A2-98CC-230542D8EB7E}" xr6:coauthVersionLast="47" xr6:coauthVersionMax="47" xr10:uidLastSave="{00000000-0000-0000-0000-000000000000}"/>
  <bookViews>
    <workbookView xWindow="-108" yWindow="-108" windowWidth="23256" windowHeight="12456" xr2:uid="{E6E34BCD-6D72-4331-9127-1144CDF2759A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46" i="1"/>
  <c r="E47" i="1"/>
  <c r="E48" i="1"/>
  <c r="E49" i="1"/>
  <c r="E50" i="1"/>
  <c r="E45" i="1"/>
  <c r="C47" i="1"/>
  <c r="C48" i="1" s="1"/>
  <c r="C49" i="1" s="1"/>
  <c r="C50" i="1" s="1"/>
  <c r="C46" i="1"/>
  <c r="E30" i="1"/>
  <c r="E38" i="1" s="1"/>
  <c r="F39" i="1" s="1"/>
  <c r="G40" i="1" s="1"/>
  <c r="H41" i="1" s="1"/>
  <c r="E31" i="1"/>
  <c r="E32" i="1"/>
  <c r="E33" i="1"/>
  <c r="E34" i="1"/>
  <c r="E29" i="1"/>
  <c r="D30" i="1"/>
  <c r="D38" i="1" s="1"/>
  <c r="D31" i="1"/>
  <c r="D32" i="1"/>
  <c r="D33" i="1"/>
  <c r="D34" i="1"/>
  <c r="D29" i="1"/>
  <c r="C30" i="1"/>
  <c r="C38" i="1" s="1"/>
  <c r="D39" i="1" s="1"/>
  <c r="E40" i="1" s="1"/>
  <c r="F41" i="1" s="1"/>
  <c r="C31" i="1"/>
  <c r="C32" i="1"/>
  <c r="C33" i="1"/>
  <c r="C34" i="1"/>
  <c r="C29" i="1"/>
  <c r="C13" i="1"/>
  <c r="C10" i="1"/>
  <c r="E39" i="1" l="1"/>
  <c r="F40" i="1" s="1"/>
  <c r="G41" i="1" s="1"/>
  <c r="L37" i="1" a="1"/>
  <c r="L37" i="1" s="1"/>
  <c r="D45" i="1" s="1" a="1"/>
  <c r="F46" i="1" s="1"/>
  <c r="D45" i="1" l="1"/>
  <c r="F45" i="1" s="1"/>
  <c r="F48" i="1"/>
  <c r="F49" i="1"/>
  <c r="F50" i="1"/>
  <c r="F4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<sst xmlns="http://schemas.openxmlformats.org/spreadsheetml/2006/main" count="31" uniqueCount="30">
  <si>
    <t>L (m)</t>
  </si>
  <si>
    <t>N</t>
  </si>
  <si>
    <t>Dx (m)</t>
  </si>
  <si>
    <t>ρ (kg/m3)</t>
  </si>
  <si>
    <t>Γ (kg/(ms))</t>
  </si>
  <si>
    <t>a (m2/s)</t>
  </si>
  <si>
    <t>u (m/s)</t>
  </si>
  <si>
    <t>Αναλυτική λύση</t>
  </si>
  <si>
    <t>Διέπουσα εξίσωση</t>
  </si>
  <si>
    <t>Διακριτοποιημένη με το σχήμα κεντρικών διαφορών</t>
  </si>
  <si>
    <t>Κόμβοι</t>
  </si>
  <si>
    <t>West</t>
  </si>
  <si>
    <t>Central</t>
  </si>
  <si>
    <t>East</t>
  </si>
  <si>
    <t>α1</t>
  </si>
  <si>
    <t>α2</t>
  </si>
  <si>
    <t>α3</t>
  </si>
  <si>
    <t>α4</t>
  </si>
  <si>
    <t>α5</t>
  </si>
  <si>
    <t>α6</t>
  </si>
  <si>
    <t>Συντελεστές του αλγ. Συστήματος, [Α]</t>
  </si>
  <si>
    <t>Σταθερές b</t>
  </si>
  <si>
    <t>Αντίστροφος Πίνακας Συντελεστών</t>
  </si>
  <si>
    <t>Nodes</t>
  </si>
  <si>
    <t>x (m)</t>
  </si>
  <si>
    <t>Numerical solution</t>
  </si>
  <si>
    <t>φ=Α^(-1)*b</t>
  </si>
  <si>
    <t>Analytical solution</t>
  </si>
  <si>
    <t>error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</si>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</sst>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sz val="8"/>
      <name val="Aptos Narrow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2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Φύλλο1!$D$44</c:f>
              <c:strCache>
                <c:ptCount val="1"/>
                <c:pt idx="0">
                  <c:v>Numerical solution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Φύλλο1!$C$45:$C$50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Φύλλο1!$D$45:$D$50</c:f>
              <c:numCache>
                <c:formatCode>General</c:formatCode>
                <c:ptCount val="6"/>
                <c:pt idx="0">
                  <c:v>0.99999999999999989</c:v>
                </c:pt>
                <c:pt idx="1">
                  <c:v>0.87135546361836036</c:v>
                </c:pt>
                <c:pt idx="2">
                  <c:v>0.71412325248524533</c:v>
                </c:pt>
                <c:pt idx="3">
                  <c:v>0.52195054998921586</c:v>
                </c:pt>
                <c:pt idx="4">
                  <c:v>0.28707280249406869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1-409A-AFE6-CEFC7BC78C3D}"/>
            </c:ext>
          </c:extLst>
        </c:ser>
        <c:ser>
          <c:idx val="1"/>
          <c:order val="1"/>
          <c:tx>
            <c:strRef>
              <c:f>Φύλλο1!$E$44</c:f>
              <c:strCache>
                <c:ptCount val="1"/>
                <c:pt idx="0">
                  <c:v>Analytical solution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Φύλλο1!$C$45:$C$50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cat>
          <c:val>
            <c:numRef>
              <c:f>Φύλλο1!$E$45:$E$50</c:f>
              <c:numCache>
                <c:formatCode>General</c:formatCode>
                <c:ptCount val="6"/>
                <c:pt idx="0">
                  <c:v>1</c:v>
                </c:pt>
                <c:pt idx="1">
                  <c:v>0.87114875191415841</c:v>
                </c:pt>
                <c:pt idx="2">
                  <c:v>0.71376948210973135</c:v>
                </c:pt>
                <c:pt idx="3">
                  <c:v>0.52154600789337036</c:v>
                </c:pt>
                <c:pt idx="4">
                  <c:v>0.28676372630237679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1-409A-AFE6-CEFC7BC7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344447"/>
        <c:axId val="1133344927"/>
      </c:lineChart>
      <c:catAx>
        <c:axId val="113334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33344927"/>
        <c:crosses val="autoZero"/>
        <c:auto val="1"/>
        <c:lblAlgn val="ctr"/>
        <c:lblOffset val="100"/>
        <c:noMultiLvlLbl val="0"/>
      </c:catAx>
      <c:valAx>
        <c:axId val="113334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3334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541020</xdr:colOff>
      <xdr:row>1</xdr:row>
      <xdr:rowOff>68580</xdr:rowOff>
    </xdr:from>
    <xdr:to>
      <xdr:col>8</xdr:col>
      <xdr:colOff>15826</xdr:colOff>
      <xdr:row>5</xdr:row>
      <xdr:rowOff>113360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251460"/>
          <a:ext cx="5394960" cy="7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4</xdr:col>
      <xdr:colOff>124151</xdr:colOff>
      <xdr:row>19</xdr:row>
      <xdr:rowOff>7404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9A205CE8-3128-8ABE-D0C1-0C58DD21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907323"/>
          <a:ext cx="2333951" cy="552527"/>
        </a:xfrm>
        <a:prstGeom prst="rect">
          <a:avLst/>
        </a:prstGeom>
      </xdr:spPr>
    </xdr:pic>
    <xdr:clientData/>
  </xdr:twoCellAnchor>
  <xdr:oneCellAnchor>
    <xdr:from>
      <xdr:col>2</xdr:col>
      <xdr:colOff>548054</xdr:colOff>
      <xdr:row>19</xdr:row>
      <xdr:rowOff>105508</xdr:rowOff>
    </xdr:from>
    <xdr:ext cx="846835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238F3C2-109F-B5A1-B347-FACFF54D4230}"/>
                </a:ext>
              </a:extLst>
            </xdr:cNvPr>
            <xdr:cNvSpPr txBox="1"/>
          </xdr:nvSpPr>
          <xdr:spPr>
            <a:xfrm>
              <a:off x="1767254" y="3557954"/>
              <a:ext cx="846835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l-GR" sz="1100" i="1">
                        <a:latin typeface="Cambria Math" panose="02040503050406030204" pitchFamily="18" charset="0"/>
                      </a:rPr>
                      <m:t>𝑢</m:t>
                    </m:r>
                    <m:f>
                      <m:f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el-GR" sz="1100" b="0" i="1">
                            <a:latin typeface="Cambria Math" panose="02040503050406030204" pitchFamily="18" charset="0"/>
                          </a:rPr>
                          <m:t>𝜑</m:t>
                        </m:r>
                      </m:num>
                      <m:den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𝜕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𝑥</m:t>
                        </m:r>
                      </m:den>
                    </m:f>
                    <m:r>
                      <a:rPr lang="el-GR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1100" b="0" i="1">
                        <a:latin typeface="Cambria Math" panose="02040503050406030204" pitchFamily="18" charset="0"/>
                      </a:rPr>
                      <m:t>𝛼</m:t>
                    </m:r>
                    <m:f>
                      <m:f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𝜕</m:t>
                            </m:r>
                          </m:e>
                          <m:sup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l-GR" sz="1100" b="0" i="1">
                            <a:latin typeface="Cambria Math" panose="02040503050406030204" pitchFamily="18" charset="0"/>
                          </a:rPr>
                          <m:t>𝜑</m:t>
                        </m:r>
                      </m:num>
                      <m:den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l-GR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238F3C2-109F-B5A1-B347-FACFF54D4230}"/>
                </a:ext>
              </a:extLst>
            </xdr:cNvPr>
            <xdr:cNvSpPr txBox="1"/>
          </xdr:nvSpPr>
          <xdr:spPr>
            <a:xfrm>
              <a:off x="1767254" y="3557954"/>
              <a:ext cx="846835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𝑢 ∂</a:t>
              </a:r>
              <a:r>
                <a:rPr lang="el-GR" sz="1100" b="0" i="0">
                  <a:latin typeface="Cambria Math" panose="02040503050406030204" pitchFamily="18" charset="0"/>
                </a:rPr>
                <a:t>𝜑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∂𝑥=</a:t>
              </a:r>
              <a:r>
                <a:rPr lang="el-GR" sz="1100" b="0" i="0">
                  <a:latin typeface="Cambria Math" panose="02040503050406030204" pitchFamily="18" charset="0"/>
                </a:rPr>
                <a:t>𝛼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l-GR" sz="1100" i="0">
                  <a:latin typeface="Cambria Math" panose="02040503050406030204" pitchFamily="18" charset="0"/>
                </a:rPr>
                <a:t>∂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l-GR" sz="1100" i="0">
                  <a:latin typeface="Cambria Math" panose="02040503050406030204" pitchFamily="18" charset="0"/>
                </a:rPr>
                <a:t>2</a:t>
              </a:r>
              <a:r>
                <a:rPr lang="el-GR" sz="1100" b="0" i="0">
                  <a:latin typeface="Cambria Math" panose="02040503050406030204" pitchFamily="18" charset="0"/>
                </a:rPr>
                <a:t> 𝜑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)/(</a:t>
              </a:r>
              <a:r>
                <a:rPr lang="el-GR" sz="1100" i="0">
                  <a:latin typeface="Cambria Math" panose="02040503050406030204" pitchFamily="18" charset="0"/>
                </a:rPr>
                <a:t>∂𝑥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l-GR" sz="1100" i="0">
                  <a:latin typeface="Cambria Math" panose="02040503050406030204" pitchFamily="18" charset="0"/>
                </a:rPr>
                <a:t>2 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l-GR" sz="1100"/>
            </a:p>
          </xdr:txBody>
        </xdr:sp>
      </mc:Fallback>
    </mc:AlternateContent>
    <xdr:clientData/>
  </xdr:oneCellAnchor>
  <xdr:oneCellAnchor>
    <xdr:from>
      <xdr:col>1</xdr:col>
      <xdr:colOff>2931</xdr:colOff>
      <xdr:row>23</xdr:row>
      <xdr:rowOff>70338</xdr:rowOff>
    </xdr:from>
    <xdr:ext cx="299389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086A955-ECBA-80C1-003E-F7A68ACE1761}"/>
                </a:ext>
              </a:extLst>
            </xdr:cNvPr>
            <xdr:cNvSpPr txBox="1"/>
          </xdr:nvSpPr>
          <xdr:spPr>
            <a:xfrm>
              <a:off x="612531" y="4249615"/>
              <a:ext cx="29938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l-GR" sz="1100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l-GR" sz="1100" b="0" i="1">
                                <a:latin typeface="Cambria Math" panose="02040503050406030204" pitchFamily="18" charset="0"/>
                              </a:rPr>
                              <m:t>𝛼</m:t>
                            </m:r>
                          </m:num>
                          <m:den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  <m:r>
                              <m:rPr>
                                <m:sty m:val="p"/>
                              </m:rPr>
                              <a:rPr lang="el-GR" sz="1100" i="0">
                                <a:latin typeface="Cambria Math" panose="02040503050406030204" pitchFamily="18" charset="0"/>
                              </a:rPr>
                              <m:t>Δ</m:t>
                            </m:r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+1</m:t>
                        </m:r>
                      </m:e>
                    </m:d>
                    <m:sSub>
                      <m:sSub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b="0" i="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φ</m:t>
                        </m:r>
                      </m:e>
                      <m:sub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l-GR" sz="1100" i="0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𝑎</m:t>
                        </m:r>
                      </m:num>
                      <m:den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𝑢</m:t>
                        </m:r>
                        <m:r>
                          <m:rPr>
                            <m:sty m:val="p"/>
                          </m:rPr>
                          <a:rPr lang="el-GR" sz="1100" i="0">
                            <a:latin typeface="Cambria Math" panose="02040503050406030204" pitchFamily="18" charset="0"/>
                          </a:rPr>
                          <m:t>Δ</m:t>
                        </m:r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𝑥</m:t>
                        </m:r>
                      </m:den>
                    </m:f>
                    <m:sSub>
                      <m:sSub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100" b="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r>
                      <a:rPr lang="el-GR" sz="1100" i="0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l-GR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l-GR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num>
                          <m:den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  <m:r>
                              <m:rPr>
                                <m:sty m:val="p"/>
                              </m:rPr>
                              <a:rPr lang="el-GR" sz="1100" i="0">
                                <a:latin typeface="Cambria Math" panose="02040503050406030204" pitchFamily="18" charset="0"/>
                              </a:rPr>
                              <m:t>Δ</m:t>
                            </m:r>
                            <m:r>
                              <a:rPr lang="el-GR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sSub>
                      <m:sSubPr>
                        <m:ctrlPr>
                          <a:rPr lang="el-GR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l-GR" sz="1100" i="0"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el-GR" sz="1100" i="0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l-GR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086A955-ECBA-80C1-003E-F7A68ACE1761}"/>
                </a:ext>
              </a:extLst>
            </xdr:cNvPr>
            <xdr:cNvSpPr txBox="1"/>
          </xdr:nvSpPr>
          <xdr:spPr>
            <a:xfrm>
              <a:off x="612531" y="4249615"/>
              <a:ext cx="29938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2</a:t>
              </a:r>
              <a:r>
                <a:rPr lang="el-GR" sz="1100" b="0" i="0">
                  <a:latin typeface="Cambria Math" panose="02040503050406030204" pitchFamily="18" charset="0"/>
                </a:rPr>
                <a:t>𝛼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𝑢Δ𝑥+1)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φ_(</a:t>
              </a:r>
              <a:r>
                <a:rPr lang="el-GR" sz="1100" i="0">
                  <a:latin typeface="Cambria Math" panose="02040503050406030204" pitchFamily="18" charset="0"/>
                </a:rPr>
                <a:t>𝑗−1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l-GR" sz="1100" i="0">
                  <a:latin typeface="Cambria Math" panose="02040503050406030204" pitchFamily="18" charset="0"/>
                </a:rPr>
                <a:t>−4𝑎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𝑢Δ𝑥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l-GR" sz="11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𝜑_</a:t>
              </a:r>
              <a:r>
                <a:rPr lang="el-GR" sz="1100" i="0">
                  <a:latin typeface="Cambria Math" panose="02040503050406030204" pitchFamily="18" charset="0"/>
                </a:rPr>
                <a:t>𝑗+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l-GR" sz="1100" i="0">
                  <a:latin typeface="Cambria Math" panose="02040503050406030204" pitchFamily="18" charset="0"/>
                </a:rPr>
                <a:t>2𝑎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l-GR" sz="1100" i="0">
                  <a:latin typeface="Cambria Math" panose="02040503050406030204" pitchFamily="18" charset="0"/>
                </a:rPr>
                <a:t>𝑢Δ𝑥−1)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</a:t>
              </a:r>
              <a:r>
                <a:rPr lang="el-GR" sz="1100" i="0">
                  <a:latin typeface="Cambria Math" panose="02040503050406030204" pitchFamily="18" charset="0"/>
                </a:rPr>
                <a:t>𝜑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l-GR" sz="1100" i="0">
                  <a:latin typeface="Cambria Math" panose="02040503050406030204" pitchFamily="18" charset="0"/>
                </a:rPr>
                <a:t>𝑗+1</a:t>
              </a:r>
              <a:r>
                <a:rPr lang="el-GR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l-GR" sz="1100" i="0">
                  <a:latin typeface="Cambria Math" panose="02040503050406030204" pitchFamily="18" charset="0"/>
                </a:rPr>
                <a:t>=0</a:t>
              </a:r>
              <a:endParaRPr lang="el-GR" sz="1100"/>
            </a:p>
          </xdr:txBody>
        </xdr:sp>
      </mc:Fallback>
    </mc:AlternateContent>
    <xdr:clientData/>
  </xdr:oneCellAnchor>
  <xdr:twoCellAnchor editAs="oneCell">
    <xdr:from>
      <xdr:col>2</xdr:col>
      <xdr:colOff>0</xdr:colOff>
      <xdr:row>51</xdr:row>
      <xdr:rowOff>0</xdr:rowOff>
    </xdr:from>
    <xdr:to>
      <xdr:col>4</xdr:col>
      <xdr:colOff>733751</xdr:colOff>
      <xdr:row>54</xdr:row>
      <xdr:rowOff>7404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B473D211-731F-426E-87C4-FEE2D1E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9267092"/>
          <a:ext cx="2333951" cy="552527"/>
        </a:xfrm>
        <a:prstGeom prst="rect">
          <a:avLst/>
        </a:prstGeom>
      </xdr:spPr>
    </xdr:pic>
    <xdr:clientData/>
  </xdr:twoCellAnchor>
  <xdr:twoCellAnchor>
    <xdr:from>
      <xdr:col>6</xdr:col>
      <xdr:colOff>213946</xdr:colOff>
      <xdr:row>42</xdr:row>
      <xdr:rowOff>23447</xdr:rowOff>
    </xdr:from>
    <xdr:to>
      <xdr:col>13</xdr:col>
      <xdr:colOff>518746</xdr:colOff>
      <xdr:row>57</xdr:row>
      <xdr:rowOff>41032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15161612-82B0-84E3-F527-09628E550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616226</xdr:colOff>
      <xdr:row>7</xdr:row>
      <xdr:rowOff>13252</xdr:rowOff>
    </xdr:from>
    <xdr:to>
      <xdr:col>7</xdr:col>
      <xdr:colOff>359630</xdr:colOff>
      <xdr:row>8</xdr:row>
      <xdr:rowOff>170670</xdr:rowOff>
    </xdr:to>
    <xdr:pic>
      <xdr:nvPicPr>
        <xdr:cNvPr id="8" name="Εικόνα 7">
          <a:extLst>
            <a:ext uri="{FF2B5EF4-FFF2-40B4-BE49-F238E27FC236}">
              <a16:creationId xmlns:a16="http://schemas.microsoft.com/office/drawing/2014/main" id="{C30FB1BD-0132-A807-F321-BF44AFF93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92487" y="1311965"/>
          <a:ext cx="1181265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1ED9-29F8-4C3A-BFD1-208C9CC22058}">
  <dimension ref="B8:Q50"/>
  <sheetViews>
    <sheetView tabSelected="1" zoomScale="115" zoomScaleNormal="115" workbookViewId="0">
      <selection activeCell="E9" sqref="E9"/>
    </sheetView>
  </sheetViews>
  <sheetFormatPr defaultRowHeight="14.4" x14ac:dyDescent="0.3"/>
  <cols>
    <col min="4" max="4" width="14.44140625" customWidth="1"/>
    <col min="5" max="5" width="15.33203125" customWidth="1"/>
    <col min="6" max="6" width="12.109375" bestFit="1" customWidth="1"/>
  </cols>
  <sheetData>
    <row r="8" spans="2:5" x14ac:dyDescent="0.3">
      <c r="B8" t="s">
        <v>0</v>
      </c>
      <c r="C8">
        <v>1</v>
      </c>
      <c r="E8" t="s">
        <v>29</v>
      </c>
    </row>
    <row r="9" spans="2:5" x14ac:dyDescent="0.3">
      <c r="B9" t="s">
        <v>1</v>
      </c>
      <c r="C9">
        <v>5</v>
      </c>
      <c r="E9">
        <f>C14*C10/C13</f>
        <v>0.20000000000000004</v>
      </c>
    </row>
    <row r="10" spans="2:5" x14ac:dyDescent="0.3">
      <c r="B10" t="s">
        <v>2</v>
      </c>
      <c r="C10">
        <f>C8/C9</f>
        <v>0.2</v>
      </c>
    </row>
    <row r="11" spans="2:5" x14ac:dyDescent="0.3">
      <c r="B11" t="s">
        <v>3</v>
      </c>
      <c r="C11">
        <v>1</v>
      </c>
    </row>
    <row r="12" spans="2:5" x14ac:dyDescent="0.3">
      <c r="B12" t="s">
        <v>4</v>
      </c>
      <c r="C12">
        <v>0.1</v>
      </c>
    </row>
    <row r="13" spans="2:5" x14ac:dyDescent="0.3">
      <c r="B13" t="s">
        <v>5</v>
      </c>
      <c r="C13">
        <f>C12/C11</f>
        <v>0.1</v>
      </c>
    </row>
    <row r="14" spans="2:5" x14ac:dyDescent="0.3">
      <c r="B14" s="2" t="s">
        <v>6</v>
      </c>
      <c r="C14" s="2">
        <v>0.1</v>
      </c>
    </row>
    <row r="16" spans="2:5" x14ac:dyDescent="0.3">
      <c r="B16" t="s">
        <v>7</v>
      </c>
    </row>
    <row r="21" spans="2:5" x14ac:dyDescent="0.3">
      <c r="B21" t="s">
        <v>8</v>
      </c>
    </row>
    <row r="23" spans="2:5" x14ac:dyDescent="0.3">
      <c r="B23" t="s">
        <v>9</v>
      </c>
    </row>
    <row r="28" spans="2:5" x14ac:dyDescent="0.3">
      <c r="B28" t="s">
        <v>10</v>
      </c>
      <c r="C28" t="s">
        <v>11</v>
      </c>
      <c r="D28" t="s">
        <v>12</v>
      </c>
      <c r="E28" t="s">
        <v>13</v>
      </c>
    </row>
    <row r="29" spans="2:5" x14ac:dyDescent="0.3">
      <c r="B29">
        <v>1</v>
      </c>
      <c r="C29">
        <f>IF(B29=1,1,IF(B29=6,0,(2*$C$13/($C$14*$C$10)+1)))</f>
        <v>1</v>
      </c>
      <c r="D29">
        <f>IF(B29=1,1,IF(B29=6,0,(-4*$C$13/($C$14*$C$10))))</f>
        <v>1</v>
      </c>
      <c r="E29">
        <f>IF(B29=1,1,IF(B29=6,0,(2*$C$13/($C$14*$C$10)-1)))</f>
        <v>1</v>
      </c>
    </row>
    <row r="30" spans="2:5" x14ac:dyDescent="0.3">
      <c r="B30">
        <v>2</v>
      </c>
      <c r="C30">
        <f t="shared" ref="C30:C34" si="0">IF(B30=1,1,IF(B30=6,0,(2*$C$13/($C$14*$C$10)+1)))</f>
        <v>10.999999999999998</v>
      </c>
      <c r="D30">
        <f t="shared" ref="D30:D34" si="1">IF(B30=1,1,IF(B30=6,0,(-4*$C$13/($C$14*$C$10))))</f>
        <v>-19.999999999999996</v>
      </c>
      <c r="E30">
        <f t="shared" ref="E30:E34" si="2">IF(B30=1,1,IF(B30=6,0,(2*$C$13/($C$14*$C$10)-1)))</f>
        <v>8.9999999999999982</v>
      </c>
    </row>
    <row r="31" spans="2:5" x14ac:dyDescent="0.3">
      <c r="B31">
        <v>3</v>
      </c>
      <c r="C31">
        <f t="shared" si="0"/>
        <v>10.999999999999998</v>
      </c>
      <c r="D31">
        <f t="shared" si="1"/>
        <v>-19.999999999999996</v>
      </c>
      <c r="E31">
        <f t="shared" si="2"/>
        <v>8.9999999999999982</v>
      </c>
    </row>
    <row r="32" spans="2:5" x14ac:dyDescent="0.3">
      <c r="B32">
        <v>4</v>
      </c>
      <c r="C32">
        <f t="shared" si="0"/>
        <v>10.999999999999998</v>
      </c>
      <c r="D32">
        <f t="shared" si="1"/>
        <v>-19.999999999999996</v>
      </c>
      <c r="E32">
        <f t="shared" si="2"/>
        <v>8.9999999999999982</v>
      </c>
    </row>
    <row r="33" spans="2:17" x14ac:dyDescent="0.3">
      <c r="B33">
        <v>5</v>
      </c>
      <c r="C33">
        <f t="shared" si="0"/>
        <v>10.999999999999998</v>
      </c>
      <c r="D33">
        <f t="shared" si="1"/>
        <v>-19.999999999999996</v>
      </c>
      <c r="E33">
        <f t="shared" si="2"/>
        <v>8.9999999999999982</v>
      </c>
    </row>
    <row r="34" spans="2:17" x14ac:dyDescent="0.3">
      <c r="B34">
        <v>6</v>
      </c>
      <c r="C34">
        <f t="shared" si="0"/>
        <v>0</v>
      </c>
      <c r="D34">
        <f t="shared" si="1"/>
        <v>0</v>
      </c>
      <c r="E34">
        <f t="shared" si="2"/>
        <v>0</v>
      </c>
    </row>
    <row r="35" spans="2:17" x14ac:dyDescent="0.3">
      <c r="C35" t="s">
        <v>20</v>
      </c>
      <c r="J35" t="s">
        <v>21</v>
      </c>
      <c r="L35" t="s">
        <v>22</v>
      </c>
    </row>
    <row r="36" spans="2:17" x14ac:dyDescent="0.3">
      <c r="B36" t="s">
        <v>10</v>
      </c>
      <c r="C36" t="s">
        <v>14</v>
      </c>
      <c r="D36" t="s">
        <v>15</v>
      </c>
      <c r="E36" t="s">
        <v>16</v>
      </c>
      <c r="F36" t="s">
        <v>17</v>
      </c>
      <c r="G36" t="s">
        <v>18</v>
      </c>
      <c r="H36" t="s">
        <v>19</v>
      </c>
    </row>
    <row r="37" spans="2:17" x14ac:dyDescent="0.3">
      <c r="B37">
        <v>1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J37">
        <v>1</v>
      </c>
      <c r="L37" cm="1">
        <f t="array" ref="L37:Q42">MINVERSE(C37:H42)</f>
        <v>0.99999999999999989</v>
      </c>
      <c r="M37">
        <v>2.018587317500285E-17</v>
      </c>
      <c r="N37">
        <v>0</v>
      </c>
      <c r="O37">
        <v>1.0092936587501425E-17</v>
      </c>
      <c r="P37">
        <v>6.0557619525008546E-17</v>
      </c>
      <c r="Q37">
        <v>3.633457171500513E-16</v>
      </c>
    </row>
    <row r="38" spans="2:17" x14ac:dyDescent="0.3">
      <c r="B38">
        <v>2</v>
      </c>
      <c r="C38">
        <f t="shared" ref="C38:E38" si="3">C30</f>
        <v>10.999999999999998</v>
      </c>
      <c r="D38">
        <f t="shared" si="3"/>
        <v>-19.999999999999996</v>
      </c>
      <c r="E38">
        <f t="shared" si="3"/>
        <v>8.9999999999999982</v>
      </c>
      <c r="F38">
        <v>0</v>
      </c>
      <c r="G38">
        <v>0</v>
      </c>
      <c r="H38">
        <v>0</v>
      </c>
      <c r="J38">
        <v>0</v>
      </c>
      <c r="L38">
        <v>0.87135546361836036</v>
      </c>
      <c r="M38">
        <v>-7.9214133056214581E-2</v>
      </c>
      <c r="N38">
        <v>-5.3116605556753793E-2</v>
      </c>
      <c r="O38">
        <v>-3.1764083057194949E-2</v>
      </c>
      <c r="P38">
        <v>-1.4293837375737682E-2</v>
      </c>
      <c r="Q38">
        <v>0.12864453638163983</v>
      </c>
    </row>
    <row r="39" spans="2:17" x14ac:dyDescent="0.3">
      <c r="B39">
        <v>3</v>
      </c>
      <c r="C39">
        <v>0</v>
      </c>
      <c r="D39">
        <f t="shared" ref="D39:F39" si="4">C38</f>
        <v>10.999999999999998</v>
      </c>
      <c r="E39">
        <f t="shared" si="4"/>
        <v>-19.999999999999996</v>
      </c>
      <c r="F39">
        <f t="shared" si="4"/>
        <v>8.9999999999999982</v>
      </c>
      <c r="G39">
        <v>0</v>
      </c>
      <c r="H39">
        <v>0</v>
      </c>
      <c r="J39">
        <v>0</v>
      </c>
      <c r="L39">
        <v>0.71412325248524533</v>
      </c>
      <c r="M39">
        <v>-6.4920295680476844E-2</v>
      </c>
      <c r="N39">
        <v>-0.11803690123723065</v>
      </c>
      <c r="O39">
        <v>-7.0586851238211012E-2</v>
      </c>
      <c r="P39">
        <v>-3.1764083057194928E-2</v>
      </c>
      <c r="Q39">
        <v>0.28587674751475478</v>
      </c>
    </row>
    <row r="40" spans="2:17" x14ac:dyDescent="0.3">
      <c r="B40">
        <v>4</v>
      </c>
      <c r="C40">
        <v>0</v>
      </c>
      <c r="D40">
        <v>0</v>
      </c>
      <c r="E40">
        <f t="shared" ref="E40:G40" si="5">D39</f>
        <v>10.999999999999998</v>
      </c>
      <c r="F40">
        <f t="shared" si="5"/>
        <v>-19.999999999999996</v>
      </c>
      <c r="G40">
        <f t="shared" si="5"/>
        <v>8.9999999999999982</v>
      </c>
      <c r="H40">
        <v>0</v>
      </c>
      <c r="J40">
        <v>0</v>
      </c>
      <c r="L40">
        <v>0.52195054998921586</v>
      </c>
      <c r="M40">
        <v>-4.7450049999019618E-2</v>
      </c>
      <c r="N40">
        <v>-8.6272818180035682E-2</v>
      </c>
      <c r="O40">
        <v>-0.11803690123723065</v>
      </c>
      <c r="P40">
        <v>-5.3116605556753779E-2</v>
      </c>
      <c r="Q40">
        <v>0.47804945001078419</v>
      </c>
    </row>
    <row r="41" spans="2:17" x14ac:dyDescent="0.3">
      <c r="B41">
        <v>5</v>
      </c>
      <c r="C41">
        <v>0</v>
      </c>
      <c r="D41">
        <v>0</v>
      </c>
      <c r="E41">
        <v>0</v>
      </c>
      <c r="F41">
        <f t="shared" ref="F41:H41" si="6">E40</f>
        <v>10.999999999999998</v>
      </c>
      <c r="G41">
        <f t="shared" si="6"/>
        <v>-19.999999999999996</v>
      </c>
      <c r="H41">
        <f t="shared" si="6"/>
        <v>8.9999999999999982</v>
      </c>
      <c r="J41">
        <v>0</v>
      </c>
      <c r="L41">
        <v>0.28707280249406869</v>
      </c>
      <c r="M41">
        <v>-2.6097527499460794E-2</v>
      </c>
      <c r="N41">
        <v>-4.7450049999019625E-2</v>
      </c>
      <c r="O41">
        <v>-6.4920295680476858E-2</v>
      </c>
      <c r="P41">
        <v>-7.9214133056214595E-2</v>
      </c>
      <c r="Q41">
        <v>0.71292719750593125</v>
      </c>
    </row>
    <row r="42" spans="2:17" x14ac:dyDescent="0.3">
      <c r="B42">
        <v>6</v>
      </c>
      <c r="C42">
        <v>0</v>
      </c>
      <c r="D42">
        <v>0</v>
      </c>
      <c r="E42">
        <v>0</v>
      </c>
      <c r="F42">
        <v>0</v>
      </c>
      <c r="G42">
        <v>0</v>
      </c>
      <c r="H42">
        <v>1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</row>
    <row r="43" spans="2:17" x14ac:dyDescent="0.3">
      <c r="D43" t="s">
        <v>26</v>
      </c>
    </row>
    <row r="44" spans="2:17" x14ac:dyDescent="0.3">
      <c r="B44" t="s">
        <v>23</v>
      </c>
      <c r="C44" t="s">
        <v>24</v>
      </c>
      <c r="D44" t="s">
        <v>25</v>
      </c>
      <c r="E44" t="s">
        <v>27</v>
      </c>
      <c r="F44" t="s">
        <v>28</v>
      </c>
    </row>
    <row r="45" spans="2:17" x14ac:dyDescent="0.3">
      <c r="B45">
        <v>1</v>
      </c>
      <c r="C45">
        <v>0</v>
      </c>
      <c r="D45" cm="1">
        <f t="array" ref="D45:D50">MMULT(L37:Q42,J37:J42)</f>
        <v>0.99999999999999989</v>
      </c>
      <c r="E45">
        <f>1+(0-1)*(EXP($C$11*$C$14*C45/$C$12)-1)/(EXP($C$11*$C$14*$C$8/$C$12)-1)</f>
        <v>1</v>
      </c>
      <c r="F45" s="1">
        <f>IFERROR(ABS((E45-D45)/E45),0)</f>
        <v>1.1102230246251565E-16</v>
      </c>
    </row>
    <row r="46" spans="2:17" x14ac:dyDescent="0.3">
      <c r="B46">
        <v>2</v>
      </c>
      <c r="C46">
        <f>C45+$C$10</f>
        <v>0.2</v>
      </c>
      <c r="D46">
        <v>0.87135546361836036</v>
      </c>
      <c r="E46">
        <f t="shared" ref="E46:E50" si="7">1+(0-1)*(EXP($C$11*$C$14*C46/$C$12)-1)/(EXP($C$11*$C$14*$C$8/$C$12)-1)</f>
        <v>0.87114875191415841</v>
      </c>
      <c r="F46" s="1">
        <f t="shared" ref="F46:F50" si="8">IFERROR(ABS((E46-D46)/E46),0)</f>
        <v>2.3728634604336103E-4</v>
      </c>
    </row>
    <row r="47" spans="2:17" x14ac:dyDescent="0.3">
      <c r="B47">
        <v>3</v>
      </c>
      <c r="C47">
        <f t="shared" ref="C47:C50" si="9">C46+$C$10</f>
        <v>0.4</v>
      </c>
      <c r="D47">
        <v>0.71412325248524533</v>
      </c>
      <c r="E47">
        <f t="shared" si="7"/>
        <v>0.71376948210973135</v>
      </c>
      <c r="F47" s="1">
        <f t="shared" si="8"/>
        <v>4.956367348017233E-4</v>
      </c>
    </row>
    <row r="48" spans="2:17" x14ac:dyDescent="0.3">
      <c r="B48">
        <v>4</v>
      </c>
      <c r="C48">
        <f t="shared" si="9"/>
        <v>0.60000000000000009</v>
      </c>
      <c r="D48">
        <v>0.52195054998921586</v>
      </c>
      <c r="E48">
        <f t="shared" si="7"/>
        <v>0.52154600789337036</v>
      </c>
      <c r="F48" s="1">
        <f t="shared" si="8"/>
        <v>7.7565946191311707E-4</v>
      </c>
    </row>
    <row r="49" spans="2:6" x14ac:dyDescent="0.3">
      <c r="B49">
        <v>5</v>
      </c>
      <c r="C49">
        <f t="shared" si="9"/>
        <v>0.8</v>
      </c>
      <c r="D49">
        <v>0.28707280249406869</v>
      </c>
      <c r="E49">
        <f t="shared" si="7"/>
        <v>0.28676372630237679</v>
      </c>
      <c r="F49" s="1">
        <f t="shared" si="8"/>
        <v>1.0778078374040925E-3</v>
      </c>
    </row>
    <row r="50" spans="2:6" x14ac:dyDescent="0.3">
      <c r="B50">
        <v>6</v>
      </c>
      <c r="C50">
        <f t="shared" si="9"/>
        <v>1</v>
      </c>
      <c r="D50">
        <v>0</v>
      </c>
      <c r="E50">
        <f t="shared" si="7"/>
        <v>0</v>
      </c>
      <c r="F50" s="1">
        <f t="shared" si="8"/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2024-10-21T11:11:18Z</dcterms:created>
  <dcterms:modified xsi:type="dcterms:W3CDTF">2024-10-23T14:13:16Z</dcterms:modified>
</cp:coreProperties>
</file>