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filterPrivacy="1" defaultThemeVersion="124226"/>
  <xr:revisionPtr revIDLastSave="0" documentId="8_{6C30998E-B391-4599-972C-6D404A3AFD5B}" xr6:coauthVersionLast="38" xr6:coauthVersionMax="38" xr10:uidLastSave="{00000000-0000-0000-0000-000000000000}"/>
  <bookViews>
    <workbookView xWindow="120" yWindow="45" windowWidth="15600" windowHeight="11760"/>
  </bookViews>
  <sheets>
    <sheet name="ΒΗΘ_Δαιδαλου" sheetId="3" r:id="rId1"/>
  </sheets>
  <definedNames>
    <definedName name="_xlnm.Print_Area" localSheetId="0">ΒΗΘ_Δαιδαλου!$A$1:$K$98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3" l="1"/>
  <c r="H39" i="3"/>
  <c r="K39" i="3"/>
  <c r="H36" i="3"/>
  <c r="H37" i="3"/>
  <c r="K37" i="3"/>
  <c r="H34" i="3"/>
  <c r="H35" i="3"/>
  <c r="K35" i="3"/>
  <c r="H30" i="3"/>
  <c r="K30" i="3"/>
  <c r="H27" i="3"/>
  <c r="K27" i="3"/>
  <c r="H26" i="3"/>
  <c r="H29" i="3"/>
  <c r="K29" i="3"/>
  <c r="H21" i="3"/>
  <c r="H24" i="3"/>
  <c r="K24" i="3"/>
  <c r="H18" i="3"/>
  <c r="K18" i="3"/>
  <c r="H11" i="3"/>
  <c r="K11" i="3"/>
  <c r="H10" i="3"/>
  <c r="K10" i="3"/>
  <c r="H9" i="3"/>
  <c r="K9" i="3"/>
  <c r="B18" i="3"/>
  <c r="E18" i="3"/>
  <c r="H62" i="3"/>
  <c r="H66" i="3"/>
  <c r="H69" i="3"/>
  <c r="H71" i="3"/>
  <c r="B62" i="3"/>
  <c r="B66" i="3"/>
  <c r="B69" i="3"/>
  <c r="B71" i="3"/>
  <c r="K42" i="3"/>
  <c r="K41" i="3"/>
  <c r="K31" i="3"/>
  <c r="K23" i="3"/>
  <c r="K22" i="3"/>
  <c r="K19" i="3"/>
  <c r="K17" i="3"/>
  <c r="K16" i="3"/>
  <c r="K12" i="3"/>
  <c r="B39" i="3"/>
  <c r="E39" i="3"/>
  <c r="B38" i="3"/>
  <c r="E38" i="3"/>
  <c r="B36" i="3"/>
  <c r="B37" i="3"/>
  <c r="E37" i="3"/>
  <c r="B34" i="3"/>
  <c r="E34" i="3"/>
  <c r="B35" i="3"/>
  <c r="E35" i="3"/>
  <c r="B30" i="3"/>
  <c r="E30" i="3"/>
  <c r="B21" i="3"/>
  <c r="B24" i="3"/>
  <c r="E24" i="3"/>
  <c r="B27" i="3"/>
  <c r="E27" i="3"/>
  <c r="B26" i="3"/>
  <c r="B29" i="3"/>
  <c r="E29" i="3"/>
  <c r="E12" i="3"/>
  <c r="B10" i="3"/>
  <c r="E10" i="3"/>
  <c r="B9" i="3"/>
  <c r="B13" i="3"/>
  <c r="B11" i="3"/>
  <c r="E11" i="3"/>
  <c r="E42" i="3"/>
  <c r="E41" i="3"/>
  <c r="E31" i="3"/>
  <c r="E26" i="3"/>
  <c r="E23" i="3"/>
  <c r="E22" i="3"/>
  <c r="E19" i="3"/>
  <c r="E17" i="3"/>
  <c r="E16" i="3"/>
  <c r="K34" i="3"/>
  <c r="K38" i="3"/>
  <c r="B28" i="3"/>
  <c r="E28" i="3"/>
  <c r="K21" i="3"/>
  <c r="E13" i="3"/>
  <c r="B44" i="3"/>
  <c r="K36" i="3"/>
  <c r="E21" i="3"/>
  <c r="E36" i="3"/>
  <c r="K26" i="3"/>
  <c r="H13" i="3"/>
  <c r="H28" i="3"/>
  <c r="K28" i="3"/>
  <c r="E9" i="3"/>
  <c r="E44" i="3"/>
  <c r="B45" i="3"/>
  <c r="B51" i="3"/>
  <c r="B74" i="3"/>
  <c r="B85" i="3"/>
  <c r="B81" i="3"/>
  <c r="B76" i="3"/>
  <c r="H44" i="3"/>
  <c r="K13" i="3"/>
  <c r="K44" i="3"/>
  <c r="H45" i="3"/>
  <c r="H51" i="3"/>
  <c r="H74" i="3"/>
  <c r="H76" i="3"/>
  <c r="H81" i="3"/>
  <c r="H85" i="3"/>
  <c r="G87" i="3"/>
  <c r="G90" i="3"/>
</calcChain>
</file>

<file path=xl/sharedStrings.xml><?xml version="1.0" encoding="utf-8"?>
<sst xmlns="http://schemas.openxmlformats.org/spreadsheetml/2006/main" count="148" uniqueCount="83">
  <si>
    <t>Ανατολικά</t>
  </si>
  <si>
    <t>Παράθυρα</t>
  </si>
  <si>
    <t>Τοίχος</t>
  </si>
  <si>
    <t>Μεσοτοιχία</t>
  </si>
  <si>
    <t>Βόρεια</t>
  </si>
  <si>
    <t>Νότια</t>
  </si>
  <si>
    <t>Δυτικά</t>
  </si>
  <si>
    <t>ΟΡΟΦΗ</t>
  </si>
  <si>
    <t>ΔΑΠΕΔΟ</t>
  </si>
  <si>
    <t>ΣΥΝΟΛΑ</t>
  </si>
  <si>
    <t>ΤΟΙΧΟΙ</t>
  </si>
  <si>
    <t>Υπολογιμός  Κm,πριν</t>
  </si>
  <si>
    <t>Υπολογιμός  Κm, μετά</t>
  </si>
  <si>
    <t>ΠΡΙΝ</t>
  </si>
  <si>
    <t>ΜΕΤΑ</t>
  </si>
  <si>
    <t>ΕΝΕΡΓΕΙΑΚΕΣ  ΑΠΩΛΕΙΕΣ  ΕΤΗΣΙΩΣ  Ε = Em + Ea</t>
  </si>
  <si>
    <t>Συντ. Διόρθ. (ΣΔ)</t>
  </si>
  <si>
    <t>ΔΘ</t>
  </si>
  <si>
    <r>
      <rPr>
        <b/>
        <sz val="14"/>
        <color indexed="8"/>
        <rFont val="Times New Roman"/>
        <family val="1"/>
        <charset val="161"/>
      </rPr>
      <t xml:space="preserve">L </t>
    </r>
    <r>
      <rPr>
        <sz val="11"/>
        <color theme="1"/>
        <rFont val="Calibri"/>
        <family val="2"/>
        <charset val="161"/>
        <scheme val="minor"/>
      </rPr>
      <t>θυρ.</t>
    </r>
  </si>
  <si>
    <r>
      <rPr>
        <b/>
        <sz val="14"/>
        <color indexed="8"/>
        <rFont val="Times New Roman"/>
        <family val="1"/>
        <charset val="161"/>
      </rPr>
      <t xml:space="preserve">L </t>
    </r>
    <r>
      <rPr>
        <sz val="11"/>
        <color theme="1"/>
        <rFont val="Calibri"/>
        <family val="2"/>
        <charset val="161"/>
        <scheme val="minor"/>
      </rPr>
      <t>παραθ.</t>
    </r>
  </si>
  <si>
    <r>
      <rPr>
        <b/>
        <sz val="14"/>
        <color indexed="8"/>
        <rFont val="Times New Roman"/>
        <family val="1"/>
        <charset val="161"/>
      </rPr>
      <t xml:space="preserve">Qa </t>
    </r>
    <r>
      <rPr>
        <sz val="11"/>
        <color theme="1"/>
        <rFont val="Calibri"/>
        <family val="2"/>
        <charset val="161"/>
        <scheme val="minor"/>
      </rPr>
      <t>θυρ.</t>
    </r>
  </si>
  <si>
    <r>
      <rPr>
        <b/>
        <sz val="14"/>
        <color indexed="8"/>
        <rFont val="Times New Roman"/>
        <family val="1"/>
        <charset val="161"/>
      </rPr>
      <t xml:space="preserve">Qa </t>
    </r>
    <r>
      <rPr>
        <b/>
        <sz val="11"/>
        <color indexed="8"/>
        <rFont val="Calibri"/>
        <family val="2"/>
        <charset val="161"/>
      </rPr>
      <t>παρα</t>
    </r>
    <r>
      <rPr>
        <sz val="11"/>
        <color theme="1"/>
        <rFont val="Calibri"/>
        <family val="2"/>
        <charset val="161"/>
        <scheme val="minor"/>
      </rPr>
      <t>θ.</t>
    </r>
  </si>
  <si>
    <t>Απώλειες  Αερισμού   Εa = Qa*DDh*24 /ΔΘ</t>
  </si>
  <si>
    <t>ΣΥΝΟΛΙΚΕΣ  ΕΝΕΡΓΕΙΑΚΕΣ  ΑΠΩΛΕΙΕΣ  ΕΤΗΣΙΩΣ  Ε = Εm + Εa</t>
  </si>
  <si>
    <t>ΥΠΟΛΟΓΙΣΜΟΣ  ΕΤΗΣΙΑΣ  ΚΑΤΑΝΑΛΩΣΗΣ  ΚΑΥΣΙΜΟΥ</t>
  </si>
  <si>
    <r>
      <t xml:space="preserve">Βαθμός  Απόδοσης  </t>
    </r>
    <r>
      <rPr>
        <b/>
        <sz val="14"/>
        <color indexed="8"/>
        <rFont val="Times New Roman"/>
        <family val="1"/>
        <charset val="161"/>
      </rPr>
      <t>n</t>
    </r>
  </si>
  <si>
    <t>Ετήσιο  Οικονομικό  Όφελος  ( Ε.Ο.Ο.)</t>
  </si>
  <si>
    <r>
      <rPr>
        <b/>
        <sz val="14"/>
        <color indexed="8"/>
        <rFont val="Calibri"/>
        <family val="2"/>
        <charset val="161"/>
      </rPr>
      <t>DDh (</t>
    </r>
    <r>
      <rPr>
        <sz val="11"/>
        <color theme="1"/>
        <rFont val="Calibri"/>
        <family val="2"/>
        <charset val="161"/>
        <scheme val="minor"/>
      </rPr>
      <t>Βαθμομ. Θερμ.)</t>
    </r>
  </si>
  <si>
    <t>Απώλειες  Αγωγιμότητας  Εm = Km*F*DDh*24</t>
  </si>
  <si>
    <t>=</t>
  </si>
  <si>
    <t>Μπαλκονόπορτα</t>
  </si>
  <si>
    <r>
      <t xml:space="preserve">Θερμογόνος  Δύναμη </t>
    </r>
    <r>
      <rPr>
        <b/>
        <sz val="14"/>
        <color indexed="8"/>
        <rFont val="Times New Roman"/>
        <family val="1"/>
        <charset val="161"/>
      </rPr>
      <t>Θ</t>
    </r>
    <r>
      <rPr>
        <sz val="12"/>
        <color indexed="8"/>
        <rFont val="Calibri"/>
        <family val="2"/>
        <charset val="161"/>
      </rPr>
      <t>κ (Kcal/Kg)</t>
    </r>
  </si>
  <si>
    <r>
      <t xml:space="preserve">Κατανάλωση  καυσίμου </t>
    </r>
    <r>
      <rPr>
        <b/>
        <sz val="14"/>
        <color indexed="8"/>
        <rFont val="Times New Roman"/>
        <family val="1"/>
        <charset val="161"/>
      </rPr>
      <t>G</t>
    </r>
    <r>
      <rPr>
        <b/>
        <sz val="11"/>
        <color indexed="8"/>
        <rFont val="Times New Roman"/>
        <family val="1"/>
        <charset val="161"/>
      </rPr>
      <t>μετά (Kg)</t>
    </r>
  </si>
  <si>
    <t xml:space="preserve">              </t>
  </si>
  <si>
    <t>Μπαλκονόπορτα(Θ9-Α1)</t>
  </si>
  <si>
    <t>Μπαλκονόπορτα(Θ9-Α2)</t>
  </si>
  <si>
    <t>Μπαλκονόπορτα(Θ9-Α3)</t>
  </si>
  <si>
    <t>Μπαλκονόπορτα( Θ10-Β2)</t>
  </si>
  <si>
    <t>Τοίχος (Β1)</t>
  </si>
  <si>
    <t>Τοίχος (Β2)</t>
  </si>
  <si>
    <t>Παράθυρα (Π6-Β1)</t>
  </si>
  <si>
    <t>Εξώπορτα</t>
  </si>
  <si>
    <t>Β-Προβολοι</t>
  </si>
  <si>
    <t>ΦΩΤΑΓΩΓΟΣ</t>
  </si>
  <si>
    <t>Βορράς-Τοίχος</t>
  </si>
  <si>
    <t>Νότος - Τοίχος</t>
  </si>
  <si>
    <t>Δύση - Τοίχος</t>
  </si>
  <si>
    <r>
      <t>Βορράς -Παράθυρο(</t>
    </r>
    <r>
      <rPr>
        <b/>
        <sz val="12"/>
        <color indexed="8"/>
        <rFont val="Calibri"/>
        <family val="2"/>
        <charset val="161"/>
      </rPr>
      <t>Π8)</t>
    </r>
  </si>
  <si>
    <r>
      <t>Νότος -Παράθυρο(</t>
    </r>
    <r>
      <rPr>
        <b/>
        <sz val="12"/>
        <color indexed="8"/>
        <rFont val="Calibri"/>
        <family val="2"/>
        <charset val="161"/>
      </rPr>
      <t>Π4)</t>
    </r>
  </si>
  <si>
    <r>
      <t>Δύση -Παράθυρο(</t>
    </r>
    <r>
      <rPr>
        <b/>
        <sz val="12"/>
        <color indexed="8"/>
        <rFont val="Calibri"/>
        <family val="2"/>
        <charset val="161"/>
      </rPr>
      <t>Π7)</t>
    </r>
  </si>
  <si>
    <t>Εm, πριν (Kwh)</t>
  </si>
  <si>
    <r>
      <rPr>
        <b/>
        <sz val="14"/>
        <color indexed="8"/>
        <rFont val="Times New Roman"/>
        <family val="1"/>
        <charset val="161"/>
      </rPr>
      <t xml:space="preserve">Ea </t>
    </r>
    <r>
      <rPr>
        <b/>
        <sz val="14"/>
        <color indexed="8"/>
        <rFont val="Times New Roman"/>
        <family val="1"/>
        <charset val="161"/>
      </rPr>
      <t>, πριν (Kcal)</t>
    </r>
  </si>
  <si>
    <t>Ea , μετά (Kwh)</t>
  </si>
  <si>
    <r>
      <rPr>
        <b/>
        <sz val="14"/>
        <color indexed="8"/>
        <rFont val="Times New Roman"/>
        <family val="1"/>
        <charset val="161"/>
      </rPr>
      <t xml:space="preserve">Ea </t>
    </r>
    <r>
      <rPr>
        <b/>
        <sz val="14"/>
        <color indexed="8"/>
        <rFont val="Times New Roman"/>
        <family val="1"/>
        <charset val="161"/>
      </rPr>
      <t>, μετά (Kcal)</t>
    </r>
  </si>
  <si>
    <r>
      <t>F    (m</t>
    </r>
    <r>
      <rPr>
        <b/>
        <vertAlign val="superscript"/>
        <sz val="12"/>
        <color indexed="8"/>
        <rFont val="Times New Roman"/>
        <family val="1"/>
        <charset val="161"/>
      </rPr>
      <t>2</t>
    </r>
    <r>
      <rPr>
        <b/>
        <sz val="12"/>
        <color indexed="8"/>
        <rFont val="Times New Roman"/>
        <family val="1"/>
        <charset val="161"/>
      </rPr>
      <t>)</t>
    </r>
  </si>
  <si>
    <r>
      <t>K   (W/m</t>
    </r>
    <r>
      <rPr>
        <b/>
        <vertAlign val="superscript"/>
        <sz val="12"/>
        <color indexed="8"/>
        <rFont val="Times New Roman"/>
        <family val="1"/>
        <charset val="161"/>
      </rPr>
      <t>2</t>
    </r>
    <r>
      <rPr>
        <b/>
        <sz val="12"/>
        <color indexed="8"/>
        <rFont val="Times New Roman"/>
        <family val="1"/>
        <charset val="161"/>
      </rPr>
      <t>.K)</t>
    </r>
  </si>
  <si>
    <t>Κm,μετά (W/m2.K)</t>
  </si>
  <si>
    <r>
      <t>Κm,πριν (W/m</t>
    </r>
    <r>
      <rPr>
        <b/>
        <vertAlign val="superscript"/>
        <sz val="14"/>
        <color indexed="8"/>
        <rFont val="Times New Roman"/>
        <family val="1"/>
        <charset val="161"/>
      </rPr>
      <t>2</t>
    </r>
    <r>
      <rPr>
        <b/>
        <sz val="14"/>
        <color indexed="8"/>
        <rFont val="Times New Roman"/>
        <family val="1"/>
        <charset val="161"/>
      </rPr>
      <t>.K)</t>
    </r>
  </si>
  <si>
    <t>Κ*F*(ΣΔ)    (W/K)</t>
  </si>
  <si>
    <t>Ea , πριν (Kwh)</t>
  </si>
  <si>
    <r>
      <rPr>
        <b/>
        <sz val="14"/>
        <color indexed="8"/>
        <rFont val="Calibri"/>
        <family val="2"/>
        <charset val="161"/>
      </rPr>
      <t>Σύνολον Εm / m</t>
    </r>
    <r>
      <rPr>
        <b/>
        <vertAlign val="superscript"/>
        <sz val="14"/>
        <color indexed="8"/>
        <rFont val="Calibri"/>
        <family val="2"/>
        <charset val="161"/>
      </rPr>
      <t>2</t>
    </r>
    <r>
      <rPr>
        <b/>
        <sz val="14"/>
        <color indexed="8"/>
        <rFont val="Calibri"/>
        <family val="2"/>
        <charset val="161"/>
      </rPr>
      <t xml:space="preserve">, </t>
    </r>
    <r>
      <rPr>
        <sz val="11"/>
        <color theme="1"/>
        <rFont val="Calibri"/>
        <family val="2"/>
        <charset val="161"/>
        <scheme val="minor"/>
      </rPr>
      <t>πριν</t>
    </r>
  </si>
  <si>
    <r>
      <t>Σύνολον Εm / m</t>
    </r>
    <r>
      <rPr>
        <b/>
        <vertAlign val="superscript"/>
        <sz val="14"/>
        <color indexed="8"/>
        <rFont val="Calibri"/>
        <family val="2"/>
        <charset val="161"/>
      </rPr>
      <t>2</t>
    </r>
    <r>
      <rPr>
        <b/>
        <sz val="14"/>
        <color indexed="8"/>
        <rFont val="Calibri"/>
        <family val="2"/>
        <charset val="161"/>
      </rPr>
      <t>,</t>
    </r>
    <r>
      <rPr>
        <sz val="11"/>
        <color indexed="8"/>
        <rFont val="Calibri"/>
        <family val="2"/>
        <charset val="161"/>
      </rPr>
      <t xml:space="preserve"> μετά</t>
    </r>
  </si>
  <si>
    <r>
      <t xml:space="preserve">Θερμογόνος  Δύναμη </t>
    </r>
    <r>
      <rPr>
        <b/>
        <sz val="14"/>
        <color indexed="8"/>
        <rFont val="Times New Roman"/>
        <family val="1"/>
        <charset val="161"/>
      </rPr>
      <t>Θ</t>
    </r>
    <r>
      <rPr>
        <sz val="12"/>
        <color indexed="8"/>
        <rFont val="Calibri"/>
        <family val="2"/>
        <charset val="161"/>
      </rPr>
      <t>κ (Kwh/Kg)</t>
    </r>
  </si>
  <si>
    <r>
      <t xml:space="preserve">Θερμογόνος  Δύναμη </t>
    </r>
    <r>
      <rPr>
        <b/>
        <sz val="14"/>
        <color indexed="8"/>
        <rFont val="Times New Roman"/>
        <family val="1"/>
        <charset val="161"/>
      </rPr>
      <t>Θ</t>
    </r>
    <r>
      <rPr>
        <sz val="12"/>
        <color indexed="8"/>
        <rFont val="Calibri"/>
        <family val="2"/>
        <charset val="161"/>
      </rPr>
      <t>κ (Kwh/L)</t>
    </r>
  </si>
  <si>
    <r>
      <t xml:space="preserve">Κατανάλωση  καυσίμου </t>
    </r>
    <r>
      <rPr>
        <b/>
        <sz val="14"/>
        <color indexed="8"/>
        <rFont val="Times New Roman"/>
        <family val="1"/>
        <charset val="161"/>
      </rPr>
      <t>G</t>
    </r>
    <r>
      <rPr>
        <b/>
        <sz val="12"/>
        <color indexed="8"/>
        <rFont val="Calibri"/>
        <family val="2"/>
        <charset val="161"/>
      </rPr>
      <t>πριν (Kg)</t>
    </r>
  </si>
  <si>
    <r>
      <rPr>
        <b/>
        <sz val="14"/>
        <color indexed="8"/>
        <rFont val="Times New Roman"/>
        <family val="1"/>
        <charset val="161"/>
      </rPr>
      <t xml:space="preserve">Qa </t>
    </r>
    <r>
      <rPr>
        <sz val="14"/>
        <color indexed="8"/>
        <rFont val="Calibri"/>
        <family val="2"/>
        <charset val="161"/>
      </rPr>
      <t>ολ</t>
    </r>
    <r>
      <rPr>
        <sz val="11"/>
        <color theme="1"/>
        <rFont val="Calibri"/>
        <family val="2"/>
        <charset val="161"/>
        <scheme val="minor"/>
      </rPr>
      <t>. (Kcal/h)</t>
    </r>
  </si>
  <si>
    <r>
      <t xml:space="preserve">Κατανάλωση  καυσίμου </t>
    </r>
    <r>
      <rPr>
        <b/>
        <sz val="14"/>
        <color indexed="8"/>
        <rFont val="Times New Roman"/>
        <family val="1"/>
        <charset val="161"/>
      </rPr>
      <t>G</t>
    </r>
    <r>
      <rPr>
        <b/>
        <sz val="11"/>
        <color indexed="8"/>
        <rFont val="Times New Roman"/>
        <family val="1"/>
        <charset val="161"/>
      </rPr>
      <t>μετά (L)</t>
    </r>
  </si>
  <si>
    <r>
      <t xml:space="preserve">Κατανάλωση  καυσίμου </t>
    </r>
    <r>
      <rPr>
        <b/>
        <sz val="14"/>
        <color indexed="8"/>
        <rFont val="Times New Roman"/>
        <family val="1"/>
        <charset val="161"/>
      </rPr>
      <t>G</t>
    </r>
    <r>
      <rPr>
        <b/>
        <sz val="12"/>
        <color indexed="8"/>
        <rFont val="Calibri"/>
        <family val="2"/>
        <charset val="161"/>
      </rPr>
      <t>πριν (L)</t>
    </r>
  </si>
  <si>
    <r>
      <t xml:space="preserve">Τιμή  καυσίμου  ( </t>
    </r>
    <r>
      <rPr>
        <sz val="14"/>
        <color indexed="8"/>
        <rFont val="Calibri"/>
        <family val="2"/>
        <charset val="161"/>
      </rPr>
      <t xml:space="preserve">€ / L) </t>
    </r>
  </si>
  <si>
    <t>Διαφορά Κατανάλωσης  ΔG = G πριν - G μετά (L)</t>
  </si>
  <si>
    <r>
      <t xml:space="preserve">1 W = 1,163 kcal/h                                                    </t>
    </r>
    <r>
      <rPr>
        <b/>
        <sz val="12"/>
        <color indexed="8"/>
        <rFont val="Verdana"/>
        <family val="2"/>
        <charset val="161"/>
      </rPr>
      <t xml:space="preserve"> </t>
    </r>
    <r>
      <rPr>
        <sz val="12"/>
        <color indexed="8"/>
        <rFont val="Verdana"/>
        <family val="2"/>
        <charset val="161"/>
      </rPr>
      <t>(1Kcal/h = 0,8598 W)</t>
    </r>
  </si>
  <si>
    <r>
      <t>1</t>
    </r>
    <r>
      <rPr>
        <sz val="14"/>
        <color indexed="57"/>
        <rFont val="Verdana"/>
        <family val="2"/>
        <charset val="161"/>
      </rPr>
      <t> kcal = </t>
    </r>
    <r>
      <rPr>
        <b/>
        <sz val="14"/>
        <color indexed="57"/>
        <rFont val="Verdana"/>
        <family val="2"/>
        <charset val="161"/>
      </rPr>
      <t>0.001163</t>
    </r>
    <r>
      <rPr>
        <sz val="14"/>
        <color indexed="57"/>
        <rFont val="Verdana"/>
        <family val="2"/>
        <charset val="161"/>
      </rPr>
      <t> kWh  (1,163*10</t>
    </r>
    <r>
      <rPr>
        <vertAlign val="superscript"/>
        <sz val="14"/>
        <color indexed="57"/>
        <rFont val="Verdana"/>
        <family val="2"/>
        <charset val="161"/>
      </rPr>
      <t>-3</t>
    </r>
    <r>
      <rPr>
        <sz val="14"/>
        <color indexed="57"/>
        <rFont val="Verdana"/>
        <family val="2"/>
        <charset val="161"/>
      </rPr>
      <t>)                                      (</t>
    </r>
    <r>
      <rPr>
        <sz val="12"/>
        <color indexed="57"/>
        <rFont val="Verdana"/>
        <family val="2"/>
        <charset val="161"/>
      </rPr>
      <t xml:space="preserve"> 1Kwh = 859,8 Kcal)</t>
    </r>
  </si>
  <si>
    <r>
      <rPr>
        <b/>
        <sz val="14"/>
        <color indexed="8"/>
        <rFont val="Calibri"/>
        <family val="2"/>
        <charset val="161"/>
      </rPr>
      <t xml:space="preserve">Σύνολον Εm, </t>
    </r>
    <r>
      <rPr>
        <sz val="11"/>
        <color theme="1"/>
        <rFont val="Calibri"/>
        <family val="2"/>
        <charset val="161"/>
        <scheme val="minor"/>
      </rPr>
      <t xml:space="preserve">πριν </t>
    </r>
    <r>
      <rPr>
        <sz val="14"/>
        <color indexed="10"/>
        <rFont val="Calibri"/>
        <family val="2"/>
        <charset val="161"/>
      </rPr>
      <t>(Kwh)</t>
    </r>
  </si>
  <si>
    <r>
      <t xml:space="preserve">Σύνολον Εm, </t>
    </r>
    <r>
      <rPr>
        <sz val="11"/>
        <color theme="1"/>
        <rFont val="Calibri"/>
        <family val="2"/>
        <charset val="161"/>
        <scheme val="minor"/>
      </rPr>
      <t xml:space="preserve">μετά  </t>
    </r>
    <r>
      <rPr>
        <sz val="14"/>
        <color indexed="10"/>
        <rFont val="Calibri"/>
        <family val="2"/>
        <charset val="161"/>
      </rPr>
      <t>(Kwh)</t>
    </r>
  </si>
  <si>
    <t>Απώλειες  Αγωγιμότητας  Εm,πριν= Km,πριν*F*DDh*24</t>
  </si>
  <si>
    <t>Απώλειες  Αγωγιμότητας  Εm,μετά= Km,μετά*F*DDh*24</t>
  </si>
  <si>
    <t>a*(ΣL)*H*R*Zε*Δθ</t>
  </si>
  <si>
    <r>
      <t>(</t>
    </r>
    <r>
      <rPr>
        <b/>
        <sz val="14"/>
        <color indexed="8"/>
        <rFont val="Times New Roman"/>
        <family val="1"/>
        <charset val="161"/>
      </rPr>
      <t>α</t>
    </r>
    <r>
      <rPr>
        <vertAlign val="subscript"/>
        <sz val="9"/>
        <color indexed="8"/>
        <rFont val="Calibri"/>
        <family val="2"/>
        <charset val="161"/>
      </rPr>
      <t>θυρ</t>
    </r>
    <r>
      <rPr>
        <sz val="11"/>
        <color theme="1"/>
        <rFont val="Calibri"/>
        <family val="2"/>
        <charset val="161"/>
        <scheme val="minor"/>
      </rPr>
      <t>)- (Kcal/m.h.K)</t>
    </r>
  </si>
  <si>
    <r>
      <t>(</t>
    </r>
    <r>
      <rPr>
        <b/>
        <sz val="14"/>
        <color indexed="8"/>
        <rFont val="Times New Roman"/>
        <family val="1"/>
        <charset val="161"/>
      </rPr>
      <t>α</t>
    </r>
    <r>
      <rPr>
        <sz val="10"/>
        <color indexed="8"/>
        <rFont val="Calibri"/>
        <family val="2"/>
        <charset val="161"/>
      </rPr>
      <t>παραθ</t>
    </r>
    <r>
      <rPr>
        <vertAlign val="subscript"/>
        <sz val="10"/>
        <color indexed="8"/>
        <rFont val="Calibri"/>
        <family val="2"/>
        <charset val="161"/>
      </rPr>
      <t>.</t>
    </r>
    <r>
      <rPr>
        <sz val="11"/>
        <color theme="1"/>
        <rFont val="Calibri"/>
        <family val="2"/>
        <charset val="161"/>
        <scheme val="minor"/>
      </rPr>
      <t>)                 (Kcal/m.h.K)</t>
    </r>
  </si>
  <si>
    <t xml:space="preserve"> Η </t>
  </si>
  <si>
    <t xml:space="preserve"> Ζε </t>
  </si>
  <si>
    <t xml:space="preserve"> R </t>
  </si>
  <si>
    <t>ΥΠΟΛΟΓΙΣΜΟΣ  ΕΤΗΣΙΑΣ  ΚΑΤΑΝΑΛΩΣΗΣ  ΕΝΕΡΓΕΙΑΣ &amp; ΠΕΤΡΕΛΑΙΟΥ                                                                                                                                    ( πριν  και  μετά  από  Μόνωση  Τοίχων  &amp;  αντικατάσταση κουφωμάτων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</si>
</sst>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39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1"/>
      <color indexed="8"/>
      <name val="Times New Roman"/>
      <family val="1"/>
      <charset val="161"/>
    </font>
    <font>
      <b/>
      <sz val="14"/>
      <color indexed="8"/>
      <name val="Times New Roman"/>
      <family val="1"/>
      <charset val="161"/>
    </font>
    <font>
      <sz val="12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vertAlign val="subscript"/>
      <sz val="9"/>
      <color indexed="8"/>
      <name val="Calibri"/>
      <family val="2"/>
      <charset val="161"/>
    </font>
    <font>
      <vertAlign val="subscript"/>
      <sz val="10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b/>
      <sz val="14"/>
      <color indexed="8"/>
      <name val="Times New Roman"/>
      <family val="1"/>
      <charset val="161"/>
    </font>
    <font>
      <b/>
      <sz val="12"/>
      <color indexed="8"/>
      <name val="Times New Roman"/>
      <family val="1"/>
      <charset val="161"/>
    </font>
    <font>
      <b/>
      <sz val="12"/>
      <color indexed="8"/>
      <name val="Calibri"/>
      <family val="2"/>
      <charset val="161"/>
    </font>
    <font>
      <b/>
      <vertAlign val="superscript"/>
      <sz val="12"/>
      <color indexed="8"/>
      <name val="Times New Roman"/>
      <family val="1"/>
      <charset val="161"/>
    </font>
    <font>
      <b/>
      <vertAlign val="superscript"/>
      <sz val="14"/>
      <color indexed="8"/>
      <name val="Times New Roman"/>
      <family val="1"/>
      <charset val="161"/>
    </font>
    <font>
      <sz val="14"/>
      <color indexed="57"/>
      <name val="Verdana"/>
      <family val="2"/>
      <charset val="161"/>
    </font>
    <font>
      <b/>
      <sz val="14"/>
      <color indexed="57"/>
      <name val="Verdana"/>
      <family val="2"/>
      <charset val="161"/>
    </font>
    <font>
      <b/>
      <vertAlign val="superscript"/>
      <sz val="14"/>
      <color indexed="8"/>
      <name val="Calibri"/>
      <family val="2"/>
      <charset val="161"/>
    </font>
    <font>
      <sz val="12"/>
      <color indexed="8"/>
      <name val="Verdana"/>
      <family val="2"/>
      <charset val="161"/>
    </font>
    <font>
      <sz val="12"/>
      <color indexed="57"/>
      <name val="Verdana"/>
      <family val="2"/>
      <charset val="161"/>
    </font>
    <font>
      <b/>
      <sz val="12"/>
      <color indexed="8"/>
      <name val="Verdana"/>
      <family val="2"/>
      <charset val="161"/>
    </font>
    <font>
      <vertAlign val="superscript"/>
      <sz val="14"/>
      <color indexed="57"/>
      <name val="Verdana"/>
      <family val="2"/>
      <charset val="161"/>
    </font>
    <font>
      <sz val="14"/>
      <color indexed="1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Times New Roman"/>
      <family val="1"/>
      <charset val="161"/>
    </font>
    <font>
      <b/>
      <sz val="12"/>
      <color theme="1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b/>
      <sz val="12"/>
      <color theme="1"/>
      <name val="Calibri"/>
      <family val="2"/>
      <charset val="161"/>
      <scheme val="minor"/>
    </font>
    <font>
      <sz val="14"/>
      <color theme="1"/>
      <name val="Times New Roman"/>
      <family val="1"/>
      <charset val="161"/>
    </font>
    <font>
      <sz val="14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4"/>
      <color rgb="FFFF0000"/>
      <name val="Times New Roman"/>
      <family val="1"/>
      <charset val="161"/>
    </font>
    <font>
      <b/>
      <sz val="14"/>
      <color rgb="FF335533"/>
      <name val="Verdana"/>
      <family val="2"/>
      <charset val="161"/>
    </font>
    <font>
      <b/>
      <sz val="14"/>
      <color theme="1"/>
      <name val="Verdana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6" fillId="0" borderId="1" xfId="0" applyFont="1" applyBorder="1"/>
    <xf numFmtId="0" fontId="0" fillId="0" borderId="1" xfId="0" applyBorder="1"/>
    <xf numFmtId="165" fontId="0" fillId="0" borderId="1" xfId="0" applyNumberFormat="1" applyBorder="1"/>
    <xf numFmtId="2" fontId="25" fillId="0" borderId="1" xfId="0" applyNumberFormat="1" applyFont="1" applyBorder="1"/>
    <xf numFmtId="4" fontId="0" fillId="0" borderId="1" xfId="0" applyNumberFormat="1" applyBorder="1"/>
    <xf numFmtId="0" fontId="27" fillId="0" borderId="1" xfId="0" applyFont="1" applyBorder="1"/>
    <xf numFmtId="0" fontId="27" fillId="0" borderId="1" xfId="0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/>
    <xf numFmtId="0" fontId="29" fillId="0" borderId="1" xfId="0" applyFont="1" applyBorder="1"/>
    <xf numFmtId="2" fontId="0" fillId="0" borderId="1" xfId="0" applyNumberFormat="1" applyBorder="1"/>
    <xf numFmtId="2" fontId="29" fillId="0" borderId="1" xfId="0" applyNumberFormat="1" applyFont="1" applyBorder="1"/>
    <xf numFmtId="4" fontId="29" fillId="0" borderId="1" xfId="0" applyNumberFormat="1" applyFont="1" applyBorder="1"/>
    <xf numFmtId="0" fontId="30" fillId="0" borderId="1" xfId="0" applyFont="1" applyBorder="1"/>
    <xf numFmtId="0" fontId="31" fillId="0" borderId="1" xfId="0" applyFont="1" applyBorder="1"/>
    <xf numFmtId="0" fontId="0" fillId="0" borderId="1" xfId="0" applyBorder="1" applyAlignment="1">
      <alignment horizontal="center" vertical="center" wrapText="1"/>
    </xf>
    <xf numFmtId="0" fontId="25" fillId="0" borderId="1" xfId="0" applyFont="1" applyBorder="1"/>
    <xf numFmtId="165" fontId="32" fillId="0" borderId="1" xfId="0" applyNumberFormat="1" applyFont="1" applyBorder="1"/>
    <xf numFmtId="2" fontId="33" fillId="0" borderId="1" xfId="0" applyNumberFormat="1" applyFont="1" applyBorder="1"/>
    <xf numFmtId="0" fontId="34" fillId="0" borderId="1" xfId="0" applyFont="1" applyBorder="1"/>
    <xf numFmtId="0" fontId="0" fillId="0" borderId="1" xfId="0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165" fontId="31" fillId="0" borderId="1" xfId="0" applyNumberFormat="1" applyFont="1" applyBorder="1"/>
    <xf numFmtId="2" fontId="34" fillId="0" borderId="1" xfId="0" applyNumberFormat="1" applyFont="1" applyBorder="1"/>
    <xf numFmtId="4" fontId="31" fillId="0" borderId="1" xfId="0" applyNumberFormat="1" applyFont="1" applyBorder="1"/>
    <xf numFmtId="2" fontId="35" fillId="0" borderId="1" xfId="0" applyNumberFormat="1" applyFont="1" applyBorder="1"/>
    <xf numFmtId="2" fontId="32" fillId="0" borderId="1" xfId="0" applyNumberFormat="1" applyFont="1" applyBorder="1"/>
    <xf numFmtId="3" fontId="29" fillId="0" borderId="1" xfId="0" applyNumberFormat="1" applyFont="1" applyBorder="1" applyAlignment="1"/>
    <xf numFmtId="0" fontId="26" fillId="0" borderId="2" xfId="0" applyFont="1" applyBorder="1"/>
    <xf numFmtId="0" fontId="27" fillId="0" borderId="3" xfId="0" applyFont="1" applyBorder="1" applyAlignment="1">
      <alignment horizontal="center" vertical="center" wrapText="1"/>
    </xf>
    <xf numFmtId="0" fontId="28" fillId="0" borderId="3" xfId="0" applyFont="1" applyBorder="1"/>
    <xf numFmtId="0" fontId="29" fillId="0" borderId="3" xfId="0" applyFont="1" applyBorder="1"/>
    <xf numFmtId="0" fontId="0" fillId="0" borderId="3" xfId="0" applyBorder="1"/>
    <xf numFmtId="0" fontId="25" fillId="0" borderId="3" xfId="0" applyFont="1" applyBorder="1"/>
    <xf numFmtId="0" fontId="30" fillId="0" borderId="3" xfId="0" applyFont="1" applyBorder="1"/>
    <xf numFmtId="0" fontId="0" fillId="0" borderId="3" xfId="0" applyBorder="1" applyAlignment="1">
      <alignment horizontal="center" vertical="center" wrapText="1"/>
    </xf>
    <xf numFmtId="0" fontId="26" fillId="0" borderId="3" xfId="0" applyFont="1" applyBorder="1"/>
    <xf numFmtId="0" fontId="31" fillId="0" borderId="3" xfId="0" applyFont="1" applyBorder="1"/>
    <xf numFmtId="0" fontId="32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6" fillId="0" borderId="3" xfId="0" applyFont="1" applyBorder="1"/>
    <xf numFmtId="0" fontId="31" fillId="0" borderId="1" xfId="0" applyFont="1" applyBorder="1" applyAlignment="1">
      <alignment horizontal="center"/>
    </xf>
    <xf numFmtId="3" fontId="34" fillId="0" borderId="1" xfId="0" applyNumberFormat="1" applyFont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4" fontId="34" fillId="0" borderId="1" xfId="0" applyNumberFormat="1" applyFont="1" applyBorder="1" applyAlignment="1">
      <alignment horizontal="center"/>
    </xf>
    <xf numFmtId="3" fontId="34" fillId="0" borderId="1" xfId="0" applyNumberFormat="1" applyFont="1" applyBorder="1" applyAlignment="1">
      <alignment horizontal="center" vertical="center"/>
    </xf>
    <xf numFmtId="0" fontId="36" fillId="0" borderId="1" xfId="0" applyFont="1" applyBorder="1"/>
    <xf numFmtId="0" fontId="7" fillId="0" borderId="1" xfId="0" applyFont="1" applyBorder="1"/>
    <xf numFmtId="0" fontId="0" fillId="0" borderId="3" xfId="0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164" fontId="32" fillId="0" borderId="1" xfId="0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165" fontId="32" fillId="0" borderId="1" xfId="0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3" fontId="34" fillId="0" borderId="1" xfId="0" applyNumberFormat="1" applyFont="1" applyBorder="1" applyAlignment="1">
      <alignment horizontal="center"/>
    </xf>
    <xf numFmtId="2" fontId="29" fillId="0" borderId="1" xfId="0" applyNumberFormat="1" applyFont="1" applyBorder="1" applyAlignment="1">
      <alignment horizontal="center" vertical="center"/>
    </xf>
    <xf numFmtId="0" fontId="31" fillId="0" borderId="3" xfId="0" applyFont="1" applyBorder="1" applyAlignment="1"/>
    <xf numFmtId="0" fontId="31" fillId="0" borderId="1" xfId="0" applyFont="1" applyBorder="1" applyAlignment="1"/>
    <xf numFmtId="0" fontId="34" fillId="0" borderId="1" xfId="0" applyFont="1" applyBorder="1" applyAlignment="1">
      <alignment horizontal="center"/>
    </xf>
    <xf numFmtId="0" fontId="37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/>
    </xf>
    <xf numFmtId="4" fontId="34" fillId="0" borderId="1" xfId="0" applyNumberFormat="1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zoomScaleNormal="100" workbookViewId="0">
      <selection activeCell="E31" sqref="E31"/>
    </sheetView>
  </sheetViews>
  <sheetFormatPr defaultRowHeight="15" x14ac:dyDescent="0.25"/>
  <cols>
    <col min="1" max="1" width="26.7109375" style="34" customWidth="1"/>
    <col min="2" max="2" width="7.28515625" style="3" customWidth="1"/>
    <col min="3" max="3" width="10.140625" style="4" customWidth="1"/>
    <col min="4" max="4" width="10.42578125" style="2" customWidth="1"/>
    <col min="5" max="5" width="11.28515625" style="2" customWidth="1"/>
    <col min="6" max="6" width="6" style="2" customWidth="1"/>
    <col min="7" max="7" width="26.42578125" style="2" customWidth="1"/>
    <col min="8" max="8" width="8.140625" style="3" customWidth="1"/>
    <col min="9" max="9" width="10" style="4" bestFit="1" customWidth="1"/>
    <col min="10" max="10" width="9.42578125" style="2" customWidth="1"/>
    <col min="11" max="11" width="11" style="5" customWidth="1"/>
    <col min="12" max="16384" width="9.140625" style="2"/>
  </cols>
  <sheetData>
    <row r="1" spans="1:13" s="30" customFormat="1" ht="18.75" x14ac:dyDescent="0.3">
      <c r="A1" s="76" t="s">
        <v>82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3" ht="18.75" customHeight="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3" ht="18.75" x14ac:dyDescent="0.3">
      <c r="A3" s="62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3" s="6" customFormat="1" ht="15.75" x14ac:dyDescent="0.25">
      <c r="A4" s="64" t="s">
        <v>13</v>
      </c>
      <c r="B4" s="65"/>
      <c r="C4" s="65"/>
      <c r="D4" s="65"/>
      <c r="E4" s="65"/>
      <c r="G4" s="65" t="s">
        <v>14</v>
      </c>
      <c r="H4" s="65"/>
      <c r="I4" s="65"/>
      <c r="J4" s="65"/>
      <c r="K4" s="65"/>
      <c r="M4" s="6" t="s">
        <v>33</v>
      </c>
    </row>
    <row r="5" spans="1:13" ht="15.75" x14ac:dyDescent="0.25">
      <c r="A5" s="64" t="s">
        <v>11</v>
      </c>
      <c r="B5" s="65"/>
      <c r="C5" s="65"/>
      <c r="D5" s="65"/>
      <c r="E5" s="65"/>
      <c r="G5" s="65" t="s">
        <v>12</v>
      </c>
      <c r="H5" s="65"/>
      <c r="I5" s="65"/>
      <c r="J5" s="65"/>
      <c r="K5" s="65"/>
    </row>
    <row r="6" spans="1:13" s="7" customFormat="1" ht="45" customHeight="1" x14ac:dyDescent="0.25">
      <c r="A6" s="31"/>
      <c r="B6" s="8" t="s">
        <v>54</v>
      </c>
      <c r="C6" s="9" t="s">
        <v>55</v>
      </c>
      <c r="D6" s="7" t="s">
        <v>16</v>
      </c>
      <c r="E6" s="7" t="s">
        <v>58</v>
      </c>
      <c r="H6" s="8" t="s">
        <v>54</v>
      </c>
      <c r="I6" s="9" t="s">
        <v>55</v>
      </c>
      <c r="J6" s="7" t="s">
        <v>16</v>
      </c>
      <c r="K6" s="7" t="s">
        <v>58</v>
      </c>
    </row>
    <row r="7" spans="1:13" x14ac:dyDescent="0.25">
      <c r="A7" s="32" t="s">
        <v>10</v>
      </c>
      <c r="G7" s="10" t="s">
        <v>10</v>
      </c>
      <c r="K7" s="2"/>
    </row>
    <row r="8" spans="1:13" ht="15.75" x14ac:dyDescent="0.25">
      <c r="A8" s="33" t="s">
        <v>0</v>
      </c>
      <c r="G8" s="11" t="s">
        <v>0</v>
      </c>
      <c r="K8" s="2"/>
    </row>
    <row r="9" spans="1:13" x14ac:dyDescent="0.25">
      <c r="A9" s="34" t="s">
        <v>34</v>
      </c>
      <c r="B9" s="12">
        <f>1.72*2.23</f>
        <v>3.8355999999999999</v>
      </c>
      <c r="C9" s="4">
        <v>5.95</v>
      </c>
      <c r="D9" s="12">
        <v>1</v>
      </c>
      <c r="E9" s="12">
        <f>B9*C9*D9</f>
        <v>22.821819999999999</v>
      </c>
      <c r="G9" s="2" t="s">
        <v>34</v>
      </c>
      <c r="H9" s="12">
        <f>1.72*2.23</f>
        <v>3.8355999999999999</v>
      </c>
      <c r="I9" s="4">
        <v>3.2</v>
      </c>
      <c r="J9" s="12">
        <v>1</v>
      </c>
      <c r="K9" s="12">
        <f>H9*I9*J9</f>
        <v>12.27392</v>
      </c>
    </row>
    <row r="10" spans="1:13" x14ac:dyDescent="0.25">
      <c r="A10" s="34" t="s">
        <v>35</v>
      </c>
      <c r="B10" s="12">
        <f>1.76*2.22</f>
        <v>3.9072000000000005</v>
      </c>
      <c r="C10" s="4">
        <v>5.97</v>
      </c>
      <c r="D10" s="12">
        <v>1</v>
      </c>
      <c r="E10" s="12">
        <f>B10*C10*D10</f>
        <v>23.325984000000002</v>
      </c>
      <c r="G10" s="2" t="s">
        <v>35</v>
      </c>
      <c r="H10" s="12">
        <f>1.76*2.22</f>
        <v>3.9072000000000005</v>
      </c>
      <c r="I10" s="4">
        <v>3.2</v>
      </c>
      <c r="J10" s="12">
        <v>1</v>
      </c>
      <c r="K10" s="12">
        <f>H10*I10*J10</f>
        <v>12.503040000000002</v>
      </c>
    </row>
    <row r="11" spans="1:13" x14ac:dyDescent="0.25">
      <c r="A11" s="34" t="s">
        <v>36</v>
      </c>
      <c r="B11" s="12">
        <f>1.72*2.22</f>
        <v>3.8184000000000005</v>
      </c>
      <c r="C11" s="4">
        <v>5.95</v>
      </c>
      <c r="D11" s="12">
        <v>1</v>
      </c>
      <c r="E11" s="12">
        <f>B11*C11*D11</f>
        <v>22.719480000000004</v>
      </c>
      <c r="G11" s="2" t="s">
        <v>36</v>
      </c>
      <c r="H11" s="12">
        <f>1.72*2.22</f>
        <v>3.8184000000000005</v>
      </c>
      <c r="I11" s="4">
        <v>3.2</v>
      </c>
      <c r="J11" s="12">
        <v>1</v>
      </c>
      <c r="K11" s="12">
        <f>H11*I11*J11</f>
        <v>12.218880000000002</v>
      </c>
    </row>
    <row r="12" spans="1:13" x14ac:dyDescent="0.25">
      <c r="A12" s="34" t="s">
        <v>1</v>
      </c>
      <c r="B12" s="12">
        <v>0</v>
      </c>
      <c r="C12" s="4">
        <v>0</v>
      </c>
      <c r="D12" s="12">
        <v>1</v>
      </c>
      <c r="E12" s="12">
        <f>B12*C12*D12</f>
        <v>0</v>
      </c>
      <c r="G12" s="2" t="s">
        <v>1</v>
      </c>
      <c r="H12" s="12">
        <v>0</v>
      </c>
      <c r="I12" s="4">
        <v>0</v>
      </c>
      <c r="J12" s="12">
        <v>1</v>
      </c>
      <c r="K12" s="12">
        <f>H12*I12*J12</f>
        <v>0</v>
      </c>
    </row>
    <row r="13" spans="1:13" ht="15.75" x14ac:dyDescent="0.25">
      <c r="A13" s="34" t="s">
        <v>2</v>
      </c>
      <c r="B13" s="12">
        <f>(4+3.8+3.8)*3.05-(B9+B10+B11)</f>
        <v>23.818799999999996</v>
      </c>
      <c r="C13" s="13">
        <v>3.27</v>
      </c>
      <c r="D13" s="12">
        <v>1</v>
      </c>
      <c r="E13" s="12">
        <f>B13*C13*D13</f>
        <v>77.887475999999992</v>
      </c>
      <c r="G13" s="2" t="s">
        <v>2</v>
      </c>
      <c r="H13" s="12">
        <f>(4+3.8+3.8)*3.05-(H9+H10+H11)</f>
        <v>23.818799999999996</v>
      </c>
      <c r="I13" s="13">
        <v>0.6</v>
      </c>
      <c r="J13" s="12">
        <v>1</v>
      </c>
      <c r="K13" s="12">
        <f>H13*I13*J13</f>
        <v>14.291279999999997</v>
      </c>
    </row>
    <row r="14" spans="1:13" ht="15.75" x14ac:dyDescent="0.25">
      <c r="A14" s="34" t="s">
        <v>3</v>
      </c>
      <c r="B14" s="4">
        <v>0</v>
      </c>
      <c r="D14" s="13">
        <v>0.5</v>
      </c>
      <c r="E14" s="12"/>
      <c r="G14" s="2" t="s">
        <v>3</v>
      </c>
      <c r="H14" s="4">
        <v>0</v>
      </c>
      <c r="J14" s="13">
        <v>0.5</v>
      </c>
      <c r="K14" s="12"/>
    </row>
    <row r="15" spans="1:13" ht="15.75" x14ac:dyDescent="0.25">
      <c r="A15" s="33" t="s">
        <v>5</v>
      </c>
      <c r="B15" s="12"/>
      <c r="D15" s="12"/>
      <c r="E15" s="12"/>
      <c r="G15" s="11" t="s">
        <v>5</v>
      </c>
      <c r="H15" s="12"/>
      <c r="J15" s="12"/>
      <c r="K15" s="12"/>
    </row>
    <row r="16" spans="1:13" x14ac:dyDescent="0.25">
      <c r="A16" s="34" t="s">
        <v>30</v>
      </c>
      <c r="B16" s="12">
        <v>0</v>
      </c>
      <c r="C16" s="4">
        <v>0</v>
      </c>
      <c r="D16" s="12">
        <v>1</v>
      </c>
      <c r="E16" s="12">
        <f t="shared" ref="E16:E42" si="0">B16*C16*D16</f>
        <v>0</v>
      </c>
      <c r="G16" s="2" t="s">
        <v>30</v>
      </c>
      <c r="H16" s="12">
        <v>0</v>
      </c>
      <c r="I16" s="4">
        <v>0</v>
      </c>
      <c r="J16" s="12">
        <v>1</v>
      </c>
      <c r="K16" s="12">
        <f>H16*I16*J16</f>
        <v>0</v>
      </c>
    </row>
    <row r="17" spans="1:11" x14ac:dyDescent="0.25">
      <c r="A17" s="34" t="s">
        <v>1</v>
      </c>
      <c r="B17" s="12">
        <v>0</v>
      </c>
      <c r="C17" s="4">
        <v>0</v>
      </c>
      <c r="D17" s="12">
        <v>1</v>
      </c>
      <c r="E17" s="12">
        <f t="shared" si="0"/>
        <v>0</v>
      </c>
      <c r="G17" s="2" t="s">
        <v>1</v>
      </c>
      <c r="H17" s="12">
        <v>0</v>
      </c>
      <c r="I17" s="4">
        <v>0</v>
      </c>
      <c r="J17" s="12">
        <v>1</v>
      </c>
      <c r="K17" s="12">
        <f>H17*I17*J17</f>
        <v>0</v>
      </c>
    </row>
    <row r="18" spans="1:11" ht="15.75" x14ac:dyDescent="0.25">
      <c r="A18" s="34" t="s">
        <v>2</v>
      </c>
      <c r="B18" s="12">
        <f>1.25*3.05</f>
        <v>3.8125</v>
      </c>
      <c r="C18" s="13">
        <v>2.38</v>
      </c>
      <c r="D18" s="12">
        <v>1</v>
      </c>
      <c r="E18" s="12">
        <f t="shared" si="0"/>
        <v>9.0737500000000004</v>
      </c>
      <c r="G18" s="2" t="s">
        <v>2</v>
      </c>
      <c r="H18" s="12">
        <f>1.25*3.05</f>
        <v>3.8125</v>
      </c>
      <c r="I18" s="13">
        <v>0.6</v>
      </c>
      <c r="J18" s="12">
        <v>1</v>
      </c>
      <c r="K18" s="12">
        <f>H18*I18*J18</f>
        <v>2.2875000000000001</v>
      </c>
    </row>
    <row r="19" spans="1:11" ht="15.75" x14ac:dyDescent="0.25">
      <c r="A19" s="34" t="s">
        <v>3</v>
      </c>
      <c r="B19" s="4">
        <v>0</v>
      </c>
      <c r="D19" s="13">
        <v>0.5</v>
      </c>
      <c r="E19" s="12">
        <f t="shared" si="0"/>
        <v>0</v>
      </c>
      <c r="G19" s="2" t="s">
        <v>3</v>
      </c>
      <c r="H19" s="4">
        <v>0</v>
      </c>
      <c r="J19" s="13">
        <v>0.5</v>
      </c>
      <c r="K19" s="12">
        <f>H19*I19*J19</f>
        <v>0</v>
      </c>
    </row>
    <row r="20" spans="1:11" ht="15.75" x14ac:dyDescent="0.25">
      <c r="A20" s="33" t="s">
        <v>6</v>
      </c>
      <c r="B20" s="12"/>
      <c r="D20" s="12"/>
      <c r="E20" s="12"/>
      <c r="G20" s="11" t="s">
        <v>6</v>
      </c>
      <c r="H20" s="12"/>
      <c r="J20" s="12"/>
      <c r="K20" s="12"/>
    </row>
    <row r="21" spans="1:11" ht="15.75" x14ac:dyDescent="0.25">
      <c r="A21" s="34" t="s">
        <v>41</v>
      </c>
      <c r="B21" s="12">
        <f>0.95*2.16</f>
        <v>2.052</v>
      </c>
      <c r="C21" s="13">
        <v>3.5</v>
      </c>
      <c r="D21" s="12">
        <v>1</v>
      </c>
      <c r="E21" s="12">
        <f t="shared" si="0"/>
        <v>7.1820000000000004</v>
      </c>
      <c r="G21" s="2" t="s">
        <v>41</v>
      </c>
      <c r="H21" s="12">
        <f>0.95*2.16</f>
        <v>2.052</v>
      </c>
      <c r="I21" s="13">
        <v>3.2</v>
      </c>
      <c r="J21" s="12">
        <v>1</v>
      </c>
      <c r="K21" s="12">
        <f>H21*I21*J21</f>
        <v>6.5664000000000007</v>
      </c>
    </row>
    <row r="22" spans="1:11" x14ac:dyDescent="0.25">
      <c r="A22" s="34" t="s">
        <v>1</v>
      </c>
      <c r="B22" s="12">
        <v>0</v>
      </c>
      <c r="C22" s="4">
        <v>0</v>
      </c>
      <c r="D22" s="12">
        <v>1</v>
      </c>
      <c r="E22" s="12">
        <f t="shared" si="0"/>
        <v>0</v>
      </c>
      <c r="G22" s="2" t="s">
        <v>1</v>
      </c>
      <c r="H22" s="12">
        <v>0</v>
      </c>
      <c r="I22" s="4">
        <v>0</v>
      </c>
      <c r="J22" s="12">
        <v>1</v>
      </c>
      <c r="K22" s="12">
        <f>H22*I22*J22</f>
        <v>0</v>
      </c>
    </row>
    <row r="23" spans="1:11" x14ac:dyDescent="0.25">
      <c r="A23" s="34" t="s">
        <v>2</v>
      </c>
      <c r="B23" s="12">
        <v>0</v>
      </c>
      <c r="C23" s="4">
        <v>0</v>
      </c>
      <c r="D23" s="12">
        <v>1</v>
      </c>
      <c r="E23" s="12">
        <f t="shared" si="0"/>
        <v>0</v>
      </c>
      <c r="G23" s="2" t="s">
        <v>2</v>
      </c>
      <c r="H23" s="12">
        <v>0</v>
      </c>
      <c r="I23" s="4">
        <v>0</v>
      </c>
      <c r="J23" s="12">
        <v>1</v>
      </c>
      <c r="K23" s="12">
        <f>H23*I23*J23</f>
        <v>0</v>
      </c>
    </row>
    <row r="24" spans="1:11" ht="15.75" x14ac:dyDescent="0.25">
      <c r="A24" s="34" t="s">
        <v>3</v>
      </c>
      <c r="B24" s="4">
        <f>(4.28*3.05)-B21</f>
        <v>11.002000000000001</v>
      </c>
      <c r="C24" s="27">
        <v>2.08</v>
      </c>
      <c r="D24" s="13">
        <v>0.5</v>
      </c>
      <c r="E24" s="12">
        <f t="shared" si="0"/>
        <v>11.442080000000001</v>
      </c>
      <c r="G24" s="2" t="s">
        <v>3</v>
      </c>
      <c r="H24" s="4">
        <f>(4.28*3.05)-H21</f>
        <v>11.002000000000001</v>
      </c>
      <c r="I24" s="27">
        <v>0.6</v>
      </c>
      <c r="J24" s="13">
        <v>0.5</v>
      </c>
      <c r="K24" s="12">
        <f>H24*I24*J24</f>
        <v>3.3006000000000002</v>
      </c>
    </row>
    <row r="25" spans="1:11" ht="15.75" x14ac:dyDescent="0.25">
      <c r="A25" s="33" t="s">
        <v>4</v>
      </c>
      <c r="B25" s="12"/>
      <c r="D25" s="12"/>
      <c r="E25" s="12"/>
      <c r="G25" s="11" t="s">
        <v>4</v>
      </c>
      <c r="H25" s="12"/>
      <c r="J25" s="12"/>
      <c r="K25" s="12"/>
    </row>
    <row r="26" spans="1:11" ht="15.75" x14ac:dyDescent="0.25">
      <c r="A26" s="34" t="s">
        <v>37</v>
      </c>
      <c r="B26" s="4">
        <f>1.15*2.24</f>
        <v>2.5760000000000001</v>
      </c>
      <c r="C26" s="13">
        <v>5.92</v>
      </c>
      <c r="D26" s="12">
        <v>1</v>
      </c>
      <c r="E26" s="12">
        <f t="shared" si="0"/>
        <v>15.249919999999999</v>
      </c>
      <c r="G26" s="2" t="s">
        <v>37</v>
      </c>
      <c r="H26" s="4">
        <f>1.15*2.24</f>
        <v>2.5760000000000001</v>
      </c>
      <c r="I26" s="13">
        <v>3.2</v>
      </c>
      <c r="J26" s="12">
        <v>1</v>
      </c>
      <c r="K26" s="12">
        <f t="shared" ref="K26:K31" si="1">H26*I26*J26</f>
        <v>8.2431999999999999</v>
      </c>
    </row>
    <row r="27" spans="1:11" ht="15.75" x14ac:dyDescent="0.25">
      <c r="A27" s="34" t="s">
        <v>40</v>
      </c>
      <c r="B27" s="4">
        <f>0.55*1.36</f>
        <v>0.74800000000000011</v>
      </c>
      <c r="C27" s="13">
        <v>6.01</v>
      </c>
      <c r="D27" s="12">
        <v>1</v>
      </c>
      <c r="E27" s="12">
        <f t="shared" si="0"/>
        <v>4.4954800000000006</v>
      </c>
      <c r="G27" s="2" t="s">
        <v>40</v>
      </c>
      <c r="H27" s="4">
        <f>0.55*1.36</f>
        <v>0.74800000000000011</v>
      </c>
      <c r="I27" s="13">
        <v>3.2</v>
      </c>
      <c r="J27" s="12">
        <v>1</v>
      </c>
      <c r="K27" s="12">
        <f t="shared" si="1"/>
        <v>2.3936000000000006</v>
      </c>
    </row>
    <row r="28" spans="1:11" ht="15.75" x14ac:dyDescent="0.25">
      <c r="A28" s="34" t="s">
        <v>38</v>
      </c>
      <c r="B28" s="12">
        <f>(3.38*3.05)-(B27)</f>
        <v>9.5609999999999999</v>
      </c>
      <c r="C28" s="13">
        <v>2.38</v>
      </c>
      <c r="D28" s="12">
        <v>1</v>
      </c>
      <c r="E28" s="12">
        <f t="shared" si="0"/>
        <v>22.755179999999999</v>
      </c>
      <c r="G28" s="2" t="s">
        <v>38</v>
      </c>
      <c r="H28" s="12">
        <f>(3.38*3.05)-(H27)</f>
        <v>9.5609999999999999</v>
      </c>
      <c r="I28" s="13">
        <v>0.6</v>
      </c>
      <c r="J28" s="12">
        <v>1</v>
      </c>
      <c r="K28" s="12">
        <f t="shared" si="1"/>
        <v>5.7366000000000001</v>
      </c>
    </row>
    <row r="29" spans="1:11" ht="15.75" x14ac:dyDescent="0.25">
      <c r="A29" s="34" t="s">
        <v>39</v>
      </c>
      <c r="B29" s="12">
        <f>(3.5*3.05)-B26</f>
        <v>8.0989999999999984</v>
      </c>
      <c r="C29" s="13">
        <v>3.28</v>
      </c>
      <c r="D29" s="12">
        <v>1</v>
      </c>
      <c r="E29" s="12">
        <f>B29*C29*D29</f>
        <v>26.564719999999994</v>
      </c>
      <c r="G29" s="2" t="s">
        <v>39</v>
      </c>
      <c r="H29" s="12">
        <f>(3.5*3.05)-H26</f>
        <v>8.0989999999999984</v>
      </c>
      <c r="I29" s="13">
        <v>0.6</v>
      </c>
      <c r="J29" s="12">
        <v>1</v>
      </c>
      <c r="K29" s="12">
        <f t="shared" si="1"/>
        <v>4.8593999999999991</v>
      </c>
    </row>
    <row r="30" spans="1:11" ht="15.75" x14ac:dyDescent="0.25">
      <c r="A30" s="34" t="s">
        <v>42</v>
      </c>
      <c r="B30" s="12">
        <f>(0.4+0.4)*3.05</f>
        <v>2.44</v>
      </c>
      <c r="C30" s="13">
        <v>3.4</v>
      </c>
      <c r="D30" s="12">
        <v>1</v>
      </c>
      <c r="E30" s="12">
        <f t="shared" si="0"/>
        <v>8.2959999999999994</v>
      </c>
      <c r="G30" s="2" t="s">
        <v>42</v>
      </c>
      <c r="H30" s="12">
        <f>(0.4+0.4)*3.05</f>
        <v>2.44</v>
      </c>
      <c r="I30" s="13">
        <v>0.6</v>
      </c>
      <c r="J30" s="12">
        <v>1</v>
      </c>
      <c r="K30" s="12">
        <f t="shared" si="1"/>
        <v>1.464</v>
      </c>
    </row>
    <row r="31" spans="1:11" ht="15.75" x14ac:dyDescent="0.25">
      <c r="A31" s="34" t="s">
        <v>3</v>
      </c>
      <c r="B31" s="4">
        <v>0</v>
      </c>
      <c r="D31" s="13">
        <v>0.5</v>
      </c>
      <c r="E31" s="12">
        <f t="shared" si="0"/>
        <v>0</v>
      </c>
      <c r="G31" s="2" t="s">
        <v>3</v>
      </c>
      <c r="H31" s="4">
        <v>0</v>
      </c>
      <c r="J31" s="13">
        <v>0.5</v>
      </c>
      <c r="K31" s="12">
        <f t="shared" si="1"/>
        <v>0</v>
      </c>
    </row>
    <row r="32" spans="1:11" ht="15.75" x14ac:dyDescent="0.25">
      <c r="B32" s="4"/>
      <c r="D32" s="13"/>
      <c r="E32" s="12"/>
      <c r="H32" s="4"/>
      <c r="J32" s="13"/>
      <c r="K32" s="12"/>
    </row>
    <row r="33" spans="1:11" ht="15.75" x14ac:dyDescent="0.25">
      <c r="A33" s="35" t="s">
        <v>43</v>
      </c>
      <c r="B33" s="4"/>
      <c r="D33" s="13"/>
      <c r="E33" s="12"/>
      <c r="G33" s="18" t="s">
        <v>43</v>
      </c>
      <c r="H33" s="4"/>
      <c r="J33" s="13"/>
      <c r="K33" s="12"/>
    </row>
    <row r="34" spans="1:11" ht="15.75" x14ac:dyDescent="0.25">
      <c r="A34" s="34" t="s">
        <v>47</v>
      </c>
      <c r="B34" s="4">
        <f>1.26*1.37</f>
        <v>1.7262000000000002</v>
      </c>
      <c r="C34" s="13">
        <v>6.01</v>
      </c>
      <c r="D34" s="28">
        <v>1</v>
      </c>
      <c r="E34" s="12">
        <f t="shared" si="0"/>
        <v>10.374462000000001</v>
      </c>
      <c r="G34" s="2" t="s">
        <v>47</v>
      </c>
      <c r="H34" s="4">
        <f>1.26*1.37</f>
        <v>1.7262000000000002</v>
      </c>
      <c r="I34" s="13">
        <v>3.2</v>
      </c>
      <c r="J34" s="28">
        <v>1</v>
      </c>
      <c r="K34" s="12">
        <f t="shared" ref="K34:K39" si="2">H34*I34*J34</f>
        <v>5.5238400000000007</v>
      </c>
    </row>
    <row r="35" spans="1:11" ht="15.75" x14ac:dyDescent="0.25">
      <c r="A35" s="34" t="s">
        <v>44</v>
      </c>
      <c r="B35" s="4">
        <f>(2.06*3.05)-B34</f>
        <v>4.5567999999999991</v>
      </c>
      <c r="C35" s="13">
        <v>2.38</v>
      </c>
      <c r="D35" s="28">
        <v>1</v>
      </c>
      <c r="E35" s="12">
        <f t="shared" si="0"/>
        <v>10.845183999999998</v>
      </c>
      <c r="G35" s="2" t="s">
        <v>44</v>
      </c>
      <c r="H35" s="4">
        <f>(2.06*3.05)-H34</f>
        <v>4.5567999999999991</v>
      </c>
      <c r="I35" s="13">
        <v>0.6</v>
      </c>
      <c r="J35" s="28">
        <v>1</v>
      </c>
      <c r="K35" s="12">
        <f t="shared" si="2"/>
        <v>2.7340799999999992</v>
      </c>
    </row>
    <row r="36" spans="1:11" ht="15.75" x14ac:dyDescent="0.25">
      <c r="A36" s="34" t="s">
        <v>48</v>
      </c>
      <c r="B36" s="4">
        <f>0.54*0.58</f>
        <v>0.31319999999999998</v>
      </c>
      <c r="C36" s="13">
        <v>6.42</v>
      </c>
      <c r="D36" s="28">
        <v>1</v>
      </c>
      <c r="E36" s="12">
        <f t="shared" si="0"/>
        <v>2.0107439999999999</v>
      </c>
      <c r="G36" s="2" t="s">
        <v>48</v>
      </c>
      <c r="H36" s="4">
        <f>0.54*0.58</f>
        <v>0.31319999999999998</v>
      </c>
      <c r="I36" s="13">
        <v>3.2</v>
      </c>
      <c r="J36" s="28">
        <v>1</v>
      </c>
      <c r="K36" s="12">
        <f t="shared" si="2"/>
        <v>1.00224</v>
      </c>
    </row>
    <row r="37" spans="1:11" ht="15.75" x14ac:dyDescent="0.25">
      <c r="A37" s="34" t="s">
        <v>45</v>
      </c>
      <c r="B37" s="4">
        <f>(2.06*3.05)-B36</f>
        <v>5.9697999999999993</v>
      </c>
      <c r="C37" s="13">
        <v>2.38</v>
      </c>
      <c r="D37" s="28">
        <v>1</v>
      </c>
      <c r="E37" s="12">
        <f t="shared" si="0"/>
        <v>14.208123999999998</v>
      </c>
      <c r="G37" s="2" t="s">
        <v>45</v>
      </c>
      <c r="H37" s="4">
        <f>(2.06*3.05)-H36</f>
        <v>5.9697999999999993</v>
      </c>
      <c r="I37" s="13">
        <v>0.6</v>
      </c>
      <c r="J37" s="28">
        <v>1</v>
      </c>
      <c r="K37" s="12">
        <f t="shared" si="2"/>
        <v>3.5818799999999995</v>
      </c>
    </row>
    <row r="38" spans="1:11" ht="15.75" x14ac:dyDescent="0.25">
      <c r="A38" s="34" t="s">
        <v>49</v>
      </c>
      <c r="B38" s="4">
        <f>1*0.5</f>
        <v>0.5</v>
      </c>
      <c r="C38" s="13">
        <v>6.38</v>
      </c>
      <c r="D38" s="28">
        <v>1</v>
      </c>
      <c r="E38" s="12">
        <f t="shared" si="0"/>
        <v>3.19</v>
      </c>
      <c r="G38" s="2" t="s">
        <v>49</v>
      </c>
      <c r="H38" s="4">
        <f>1*0.5</f>
        <v>0.5</v>
      </c>
      <c r="I38" s="13">
        <v>3.2</v>
      </c>
      <c r="J38" s="28">
        <v>1</v>
      </c>
      <c r="K38" s="12">
        <f t="shared" si="2"/>
        <v>1.6</v>
      </c>
    </row>
    <row r="39" spans="1:11" ht="15.75" x14ac:dyDescent="0.25">
      <c r="A39" s="34" t="s">
        <v>46</v>
      </c>
      <c r="B39" s="4">
        <f>(1.15*3.05)-B38</f>
        <v>3.0074999999999994</v>
      </c>
      <c r="C39" s="13">
        <v>2.38</v>
      </c>
      <c r="D39" s="28">
        <v>1</v>
      </c>
      <c r="E39" s="12">
        <f t="shared" si="0"/>
        <v>7.157849999999998</v>
      </c>
      <c r="G39" s="2" t="s">
        <v>46</v>
      </c>
      <c r="H39" s="4">
        <f>(1.15*3.05)-H38</f>
        <v>3.0074999999999994</v>
      </c>
      <c r="I39" s="13">
        <v>0.6</v>
      </c>
      <c r="J39" s="28">
        <v>1</v>
      </c>
      <c r="K39" s="12">
        <f t="shared" si="2"/>
        <v>1.8044999999999995</v>
      </c>
    </row>
    <row r="40" spans="1:11" x14ac:dyDescent="0.25">
      <c r="B40" s="4"/>
      <c r="D40" s="12"/>
      <c r="E40" s="12"/>
      <c r="H40" s="4"/>
      <c r="J40" s="12"/>
      <c r="K40" s="12"/>
    </row>
    <row r="41" spans="1:11" ht="15.75" x14ac:dyDescent="0.25">
      <c r="A41" s="32" t="s">
        <v>7</v>
      </c>
      <c r="B41" s="12">
        <v>0</v>
      </c>
      <c r="C41" s="13">
        <v>0</v>
      </c>
      <c r="D41" s="12">
        <v>1</v>
      </c>
      <c r="E41" s="12">
        <f t="shared" si="0"/>
        <v>0</v>
      </c>
      <c r="G41" s="10" t="s">
        <v>7</v>
      </c>
      <c r="H41" s="12">
        <v>0</v>
      </c>
      <c r="I41" s="13">
        <v>0</v>
      </c>
      <c r="J41" s="12">
        <v>1</v>
      </c>
      <c r="K41" s="12">
        <f>H41*I41*J41</f>
        <v>0</v>
      </c>
    </row>
    <row r="42" spans="1:11" ht="15.75" x14ac:dyDescent="0.25">
      <c r="A42" s="32" t="s">
        <v>8</v>
      </c>
      <c r="B42" s="12">
        <v>0</v>
      </c>
      <c r="C42" s="13">
        <v>0</v>
      </c>
      <c r="D42" s="13">
        <v>0.8</v>
      </c>
      <c r="E42" s="12">
        <f t="shared" si="0"/>
        <v>0</v>
      </c>
      <c r="G42" s="10" t="s">
        <v>8</v>
      </c>
      <c r="H42" s="12">
        <v>0</v>
      </c>
      <c r="I42" s="13">
        <v>0</v>
      </c>
      <c r="J42" s="13">
        <v>0.8</v>
      </c>
      <c r="K42" s="12">
        <f>H42*I42*J42</f>
        <v>0</v>
      </c>
    </row>
    <row r="43" spans="1:11" ht="15.75" x14ac:dyDescent="0.25">
      <c r="A43" s="32"/>
      <c r="B43" s="12"/>
      <c r="C43" s="13"/>
      <c r="D43" s="13"/>
      <c r="E43" s="12"/>
      <c r="G43" s="10"/>
      <c r="H43" s="12"/>
      <c r="I43" s="13"/>
      <c r="J43" s="13"/>
      <c r="K43" s="12"/>
    </row>
    <row r="44" spans="1:11" ht="15.75" x14ac:dyDescent="0.25">
      <c r="A44" s="32" t="s">
        <v>9</v>
      </c>
      <c r="B44" s="13">
        <f>SUM(B9:B42)</f>
        <v>91.743999999999971</v>
      </c>
      <c r="D44" s="12"/>
      <c r="E44" s="13">
        <f>SUM(E9:E42)</f>
        <v>299.60025400000001</v>
      </c>
      <c r="G44" s="10" t="s">
        <v>9</v>
      </c>
      <c r="H44" s="13">
        <f>SUM(H9:H42)</f>
        <v>91.743999999999971</v>
      </c>
      <c r="K44" s="14">
        <f>SUM(K9:K42)</f>
        <v>102.38496000000001</v>
      </c>
    </row>
    <row r="45" spans="1:11" s="16" customFormat="1" ht="21.75" x14ac:dyDescent="0.3">
      <c r="A45" s="38" t="s">
        <v>57</v>
      </c>
      <c r="B45" s="53">
        <f>E44/B44</f>
        <v>3.2656114187303813</v>
      </c>
      <c r="C45" s="53"/>
      <c r="D45" s="53"/>
      <c r="E45" s="53"/>
      <c r="G45" s="1" t="s">
        <v>56</v>
      </c>
      <c r="H45" s="53">
        <f>K44/H44</f>
        <v>1.1159853505406352</v>
      </c>
      <c r="I45" s="53"/>
      <c r="J45" s="53"/>
      <c r="K45" s="53"/>
    </row>
    <row r="46" spans="1:11" s="16" customFormat="1" ht="18.75" x14ac:dyDescent="0.3">
      <c r="A46" s="36"/>
      <c r="B46" s="47"/>
      <c r="C46" s="47"/>
      <c r="D46" s="47"/>
      <c r="E46" s="47"/>
      <c r="G46" s="15"/>
      <c r="H46" s="47"/>
      <c r="I46" s="47"/>
      <c r="J46" s="47"/>
      <c r="K46" s="47"/>
    </row>
    <row r="47" spans="1:11" ht="11.25" customHeight="1" x14ac:dyDescent="0.25"/>
    <row r="48" spans="1:11" s="1" customFormat="1" ht="18.75" x14ac:dyDescent="0.3">
      <c r="A48" s="54" t="s">
        <v>28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1" ht="15.75" x14ac:dyDescent="0.25">
      <c r="A49" s="67" t="s">
        <v>74</v>
      </c>
      <c r="B49" s="68"/>
      <c r="C49" s="68"/>
      <c r="D49" s="68"/>
      <c r="E49" s="68"/>
      <c r="G49" s="68" t="s">
        <v>75</v>
      </c>
      <c r="H49" s="68"/>
      <c r="I49" s="68"/>
      <c r="J49" s="68"/>
      <c r="K49" s="68"/>
    </row>
    <row r="50" spans="1:11" ht="26.25" customHeight="1" x14ac:dyDescent="0.3">
      <c r="A50" s="37" t="s">
        <v>27</v>
      </c>
      <c r="B50" s="61">
        <v>702</v>
      </c>
      <c r="C50" s="61"/>
      <c r="D50" s="61"/>
      <c r="E50" s="61"/>
      <c r="G50" s="17" t="s">
        <v>27</v>
      </c>
      <c r="H50" s="61">
        <v>702</v>
      </c>
      <c r="I50" s="61"/>
      <c r="J50" s="61"/>
      <c r="K50" s="61"/>
    </row>
    <row r="51" spans="1:11" s="18" customFormat="1" ht="18.75" x14ac:dyDescent="0.3">
      <c r="A51" s="38" t="s">
        <v>50</v>
      </c>
      <c r="B51" s="69">
        <f>B45*B44*B50*24/1000</f>
        <v>5047.6650793919998</v>
      </c>
      <c r="C51" s="69"/>
      <c r="D51" s="69"/>
      <c r="E51" s="69"/>
      <c r="G51" s="1" t="s">
        <v>50</v>
      </c>
      <c r="H51" s="69">
        <f>H45*H44*H50*24/1000</f>
        <v>1724.9818060800001</v>
      </c>
      <c r="I51" s="69"/>
      <c r="J51" s="69"/>
      <c r="K51" s="69"/>
    </row>
    <row r="53" spans="1:11" ht="18.75" x14ac:dyDescent="0.3">
      <c r="A53" s="54" t="s">
        <v>76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</row>
    <row r="55" spans="1:11" ht="18.75" x14ac:dyDescent="0.3">
      <c r="A55" s="34" t="s">
        <v>77</v>
      </c>
      <c r="B55" s="19"/>
      <c r="G55" s="34" t="s">
        <v>77</v>
      </c>
      <c r="H55" s="19"/>
    </row>
    <row r="56" spans="1:11" ht="33.75" x14ac:dyDescent="0.25">
      <c r="A56" s="51" t="s">
        <v>78</v>
      </c>
      <c r="B56" s="13">
        <v>1.5</v>
      </c>
      <c r="G56" s="51" t="s">
        <v>78</v>
      </c>
      <c r="H56" s="13">
        <v>1.2</v>
      </c>
    </row>
    <row r="57" spans="1:11" ht="15.75" x14ac:dyDescent="0.25">
      <c r="A57" s="34" t="s">
        <v>79</v>
      </c>
      <c r="B57" s="13">
        <v>0.24</v>
      </c>
      <c r="G57" s="34" t="s">
        <v>79</v>
      </c>
      <c r="H57" s="13">
        <v>0.24</v>
      </c>
    </row>
    <row r="58" spans="1:11" ht="15.75" x14ac:dyDescent="0.25">
      <c r="A58" s="34" t="s">
        <v>80</v>
      </c>
      <c r="B58" s="28">
        <v>1</v>
      </c>
      <c r="G58" s="34" t="s">
        <v>80</v>
      </c>
      <c r="H58" s="28">
        <v>1</v>
      </c>
    </row>
    <row r="59" spans="1:11" ht="15.75" x14ac:dyDescent="0.25">
      <c r="A59" s="34" t="s">
        <v>81</v>
      </c>
      <c r="B59" s="28">
        <v>0.7</v>
      </c>
      <c r="G59" s="34" t="s">
        <v>81</v>
      </c>
      <c r="H59" s="28">
        <v>0.7</v>
      </c>
    </row>
    <row r="60" spans="1:11" ht="15.75" x14ac:dyDescent="0.25">
      <c r="A60" s="34" t="s">
        <v>17</v>
      </c>
      <c r="B60" s="28">
        <v>17</v>
      </c>
      <c r="G60" s="34" t="s">
        <v>17</v>
      </c>
      <c r="H60" s="28">
        <v>17</v>
      </c>
    </row>
    <row r="61" spans="1:11" ht="18.75" x14ac:dyDescent="0.3">
      <c r="A61" s="34" t="s">
        <v>18</v>
      </c>
      <c r="B61" s="19"/>
      <c r="G61" s="2" t="s">
        <v>18</v>
      </c>
      <c r="H61" s="19"/>
    </row>
    <row r="62" spans="1:11" ht="18.75" x14ac:dyDescent="0.3">
      <c r="A62" s="34" t="s">
        <v>19</v>
      </c>
      <c r="B62" s="20">
        <f>2*(1.72+1.76+1.72+1.15)+3*(2.23+2.22+2.22+2.24)+2*(0.55+1.36+0.54+0.58+1+0.5)+(2*1.26+3*1.37)</f>
        <v>55.120000000000005</v>
      </c>
      <c r="G62" s="2" t="s">
        <v>19</v>
      </c>
      <c r="H62" s="20">
        <f>2*(1.72+1.76+1.72+1.15)+3*(2.23+2.22+2.22+2.24)+2*(0.55+1.36+0.54+0.58+1+0.5)+(2*1.26+3*1.37)</f>
        <v>55.120000000000005</v>
      </c>
    </row>
    <row r="63" spans="1:11" ht="15.75" x14ac:dyDescent="0.25">
      <c r="B63" s="19"/>
      <c r="H63" s="19"/>
    </row>
    <row r="64" spans="1:11" ht="18.75" x14ac:dyDescent="0.3">
      <c r="A64" s="34" t="s">
        <v>20</v>
      </c>
      <c r="B64" s="19"/>
      <c r="G64" s="2" t="s">
        <v>20</v>
      </c>
      <c r="H64" s="19"/>
    </row>
    <row r="65" spans="1:11" ht="18.75" x14ac:dyDescent="0.3">
      <c r="A65" s="34" t="s">
        <v>21</v>
      </c>
      <c r="B65" s="19"/>
      <c r="G65" s="2" t="s">
        <v>21</v>
      </c>
      <c r="H65" s="19"/>
    </row>
    <row r="66" spans="1:11" ht="18.75" x14ac:dyDescent="0.3">
      <c r="A66" s="34" t="s">
        <v>65</v>
      </c>
      <c r="B66" s="60">
        <f>B56*B57*B58*B59*B62*B60</f>
        <v>236.13408000000001</v>
      </c>
      <c r="C66" s="60"/>
      <c r="D66" s="60"/>
      <c r="E66" s="60"/>
      <c r="G66" s="2" t="s">
        <v>65</v>
      </c>
      <c r="H66" s="60">
        <f>H56*H57*H58*H59*H62*H60</f>
        <v>188.907264</v>
      </c>
      <c r="I66" s="60"/>
      <c r="J66" s="60"/>
      <c r="K66" s="60"/>
    </row>
    <row r="68" spans="1:11" ht="18.75" x14ac:dyDescent="0.3">
      <c r="A68" s="54" t="s">
        <v>22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</row>
    <row r="69" spans="1:11" ht="18.75" x14ac:dyDescent="0.3">
      <c r="A69" s="38" t="s">
        <v>51</v>
      </c>
      <c r="B69" s="66">
        <f>B66*B50*24/B60</f>
        <v>234022.76352000001</v>
      </c>
      <c r="C69" s="66"/>
      <c r="D69" s="66"/>
      <c r="E69" s="66"/>
      <c r="G69" s="1" t="s">
        <v>53</v>
      </c>
      <c r="H69" s="66">
        <f>H66*H50*24/H60</f>
        <v>187218.21081599998</v>
      </c>
      <c r="I69" s="66"/>
      <c r="J69" s="66"/>
      <c r="K69" s="66"/>
    </row>
    <row r="70" spans="1:11" ht="15.75" x14ac:dyDescent="0.25">
      <c r="B70" s="45"/>
      <c r="C70" s="45"/>
      <c r="D70" s="45"/>
      <c r="E70" s="45"/>
      <c r="H70" s="45"/>
      <c r="I70" s="45"/>
      <c r="J70" s="45"/>
      <c r="K70" s="45"/>
    </row>
    <row r="71" spans="1:11" ht="18.75" x14ac:dyDescent="0.3">
      <c r="A71" s="42" t="s">
        <v>59</v>
      </c>
      <c r="B71" s="66">
        <f>B69*0.001163</f>
        <v>272.16847397376</v>
      </c>
      <c r="C71" s="66"/>
      <c r="D71" s="66"/>
      <c r="E71" s="66"/>
      <c r="F71" s="29"/>
      <c r="G71" s="49" t="s">
        <v>52</v>
      </c>
      <c r="H71" s="66">
        <f>H69*0.001163</f>
        <v>217.73477917900797</v>
      </c>
      <c r="I71" s="66"/>
      <c r="J71" s="66"/>
      <c r="K71" s="66"/>
    </row>
    <row r="73" spans="1:11" s="21" customFormat="1" ht="18.75" x14ac:dyDescent="0.3">
      <c r="A73" s="54" t="s">
        <v>23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</row>
    <row r="74" spans="1:11" ht="18.75" x14ac:dyDescent="0.3">
      <c r="A74" s="39" t="s">
        <v>72</v>
      </c>
      <c r="B74" s="69">
        <f>B51+B71</f>
        <v>5319.8335533657601</v>
      </c>
      <c r="C74" s="69"/>
      <c r="D74" s="69"/>
      <c r="E74" s="69"/>
      <c r="G74" s="21" t="s">
        <v>73</v>
      </c>
      <c r="H74" s="69">
        <f>H51+H71</f>
        <v>1942.7165852590081</v>
      </c>
      <c r="I74" s="69"/>
      <c r="J74" s="69"/>
      <c r="K74" s="69"/>
    </row>
    <row r="75" spans="1:11" ht="18.75" x14ac:dyDescent="0.3">
      <c r="A75" s="39"/>
      <c r="B75" s="44"/>
      <c r="C75" s="44"/>
      <c r="D75" s="44"/>
      <c r="E75" s="44"/>
      <c r="G75" s="21"/>
      <c r="H75" s="44"/>
      <c r="I75" s="44"/>
      <c r="J75" s="44"/>
      <c r="K75" s="44"/>
    </row>
    <row r="76" spans="1:11" ht="21" x14ac:dyDescent="0.3">
      <c r="A76" s="39" t="s">
        <v>60</v>
      </c>
      <c r="B76" s="69">
        <f>B74/86</f>
        <v>61.858529690299534</v>
      </c>
      <c r="C76" s="69"/>
      <c r="D76" s="69"/>
      <c r="E76" s="69"/>
      <c r="G76" s="50" t="s">
        <v>61</v>
      </c>
      <c r="H76" s="69">
        <f>H74/86</f>
        <v>22.589727735569863</v>
      </c>
      <c r="I76" s="69"/>
      <c r="J76" s="69"/>
      <c r="K76" s="69"/>
    </row>
    <row r="78" spans="1:11" ht="18.75" x14ac:dyDescent="0.3">
      <c r="A78" s="54" t="s">
        <v>24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</row>
    <row r="79" spans="1:11" s="22" customFormat="1" ht="20.25" customHeight="1" x14ac:dyDescent="0.25">
      <c r="A79" s="40" t="s">
        <v>25</v>
      </c>
      <c r="B79" s="59">
        <v>0.90500000000000003</v>
      </c>
      <c r="C79" s="59"/>
      <c r="D79" s="59"/>
      <c r="E79" s="59"/>
      <c r="G79" s="46" t="s">
        <v>25</v>
      </c>
      <c r="H79" s="59">
        <v>0.90500000000000003</v>
      </c>
      <c r="I79" s="59"/>
      <c r="J79" s="59"/>
      <c r="K79" s="59"/>
    </row>
    <row r="80" spans="1:11" s="22" customFormat="1" ht="34.5" x14ac:dyDescent="0.25">
      <c r="A80" s="41" t="s">
        <v>62</v>
      </c>
      <c r="B80" s="70">
        <v>11.92</v>
      </c>
      <c r="C80" s="70"/>
      <c r="D80" s="70"/>
      <c r="E80" s="70"/>
      <c r="G80" s="23" t="s">
        <v>31</v>
      </c>
      <c r="H80" s="70">
        <v>11.92</v>
      </c>
      <c r="I80" s="70"/>
      <c r="J80" s="70"/>
      <c r="K80" s="70"/>
    </row>
    <row r="81" spans="1:11" s="22" customFormat="1" ht="34.5" x14ac:dyDescent="0.25">
      <c r="A81" s="41" t="s">
        <v>64</v>
      </c>
      <c r="B81" s="58">
        <f>$B$74/(B79*B80)</f>
        <v>493.14338252862177</v>
      </c>
      <c r="C81" s="58"/>
      <c r="D81" s="58"/>
      <c r="E81" s="58"/>
      <c r="G81" s="23" t="s">
        <v>32</v>
      </c>
      <c r="H81" s="58">
        <f>$H$74/(H79*H80)</f>
        <v>180.08793292845564</v>
      </c>
      <c r="I81" s="58"/>
      <c r="J81" s="58"/>
      <c r="K81" s="58"/>
    </row>
    <row r="82" spans="1:11" s="22" customFormat="1" ht="18.75" x14ac:dyDescent="0.25">
      <c r="A82" s="41"/>
      <c r="B82" s="48"/>
      <c r="C82" s="48"/>
      <c r="D82" s="48"/>
      <c r="E82" s="48"/>
      <c r="G82" s="23"/>
      <c r="H82" s="48"/>
      <c r="I82" s="48"/>
      <c r="J82" s="48"/>
      <c r="K82" s="48"/>
    </row>
    <row r="83" spans="1:11" s="22" customFormat="1" ht="18.75" x14ac:dyDescent="0.25">
      <c r="A83" s="40" t="s">
        <v>25</v>
      </c>
      <c r="B83" s="56">
        <v>0.90500000000000003</v>
      </c>
      <c r="C83" s="56"/>
      <c r="D83" s="56"/>
      <c r="E83" s="56"/>
      <c r="G83" s="46" t="s">
        <v>25</v>
      </c>
      <c r="H83" s="59">
        <v>0.90500000000000003</v>
      </c>
      <c r="I83" s="59"/>
      <c r="J83" s="59"/>
      <c r="K83" s="59"/>
    </row>
    <row r="84" spans="1:11" s="22" customFormat="1" ht="34.5" x14ac:dyDescent="0.25">
      <c r="A84" s="41" t="s">
        <v>63</v>
      </c>
      <c r="B84" s="57">
        <v>10.02</v>
      </c>
      <c r="C84" s="57"/>
      <c r="D84" s="57"/>
      <c r="E84" s="57"/>
      <c r="G84" s="23" t="s">
        <v>63</v>
      </c>
      <c r="H84" s="57">
        <v>10.02</v>
      </c>
      <c r="I84" s="57"/>
      <c r="J84" s="57"/>
      <c r="K84" s="57"/>
    </row>
    <row r="85" spans="1:11" s="22" customFormat="1" ht="34.5" x14ac:dyDescent="0.25">
      <c r="A85" s="41" t="s">
        <v>67</v>
      </c>
      <c r="B85" s="58">
        <f>$B$74/(B83*B84)</f>
        <v>586.65360476458795</v>
      </c>
      <c r="C85" s="58"/>
      <c r="D85" s="58"/>
      <c r="E85" s="58"/>
      <c r="G85" s="23" t="s">
        <v>66</v>
      </c>
      <c r="H85" s="58">
        <f>$H$74/(H83*H84)</f>
        <v>214.23634336399115</v>
      </c>
      <c r="I85" s="58"/>
      <c r="J85" s="58"/>
      <c r="K85" s="58"/>
    </row>
    <row r="87" spans="1:11" s="16" customFormat="1" ht="18.75" x14ac:dyDescent="0.3">
      <c r="A87" s="71" t="s">
        <v>69</v>
      </c>
      <c r="B87" s="72"/>
      <c r="C87" s="72"/>
      <c r="D87" s="72"/>
      <c r="E87" s="72"/>
      <c r="F87" s="43" t="s">
        <v>29</v>
      </c>
      <c r="G87" s="69">
        <f>B85-H85</f>
        <v>372.41726140059677</v>
      </c>
      <c r="H87" s="73"/>
      <c r="I87" s="73"/>
      <c r="J87" s="73"/>
      <c r="K87" s="73"/>
    </row>
    <row r="88" spans="1:11" s="16" customFormat="1" ht="18.75" x14ac:dyDescent="0.3">
      <c r="A88" s="80" t="s">
        <v>68</v>
      </c>
      <c r="B88" s="61"/>
      <c r="C88" s="61"/>
      <c r="D88" s="61"/>
      <c r="E88" s="61"/>
      <c r="F88" s="43" t="s">
        <v>29</v>
      </c>
      <c r="G88" s="61">
        <v>1.4</v>
      </c>
      <c r="H88" s="61"/>
      <c r="I88" s="61"/>
      <c r="J88" s="61"/>
      <c r="K88" s="61"/>
    </row>
    <row r="89" spans="1:11" s="16" customFormat="1" ht="18.75" x14ac:dyDescent="0.3">
      <c r="A89" s="39"/>
      <c r="B89" s="24"/>
      <c r="C89" s="25"/>
      <c r="H89" s="24"/>
      <c r="I89" s="25"/>
      <c r="K89" s="26"/>
    </row>
    <row r="90" spans="1:11" s="16" customFormat="1" ht="18.75" x14ac:dyDescent="0.3">
      <c r="A90" s="80" t="s">
        <v>26</v>
      </c>
      <c r="B90" s="61"/>
      <c r="C90" s="61"/>
      <c r="D90" s="61"/>
      <c r="E90" s="61"/>
      <c r="F90" s="43" t="s">
        <v>29</v>
      </c>
      <c r="G90" s="81">
        <f>G87*G88</f>
        <v>521.3841659608355</v>
      </c>
      <c r="H90" s="81"/>
      <c r="I90" s="81"/>
      <c r="J90" s="81"/>
      <c r="K90" s="81"/>
    </row>
    <row r="92" spans="1:11" ht="18" x14ac:dyDescent="0.25">
      <c r="A92" s="74" t="s">
        <v>71</v>
      </c>
      <c r="B92" s="75"/>
      <c r="C92" s="75"/>
      <c r="D92" s="75"/>
      <c r="E92" s="75"/>
      <c r="G92" s="52" t="s">
        <v>70</v>
      </c>
      <c r="H92" s="52"/>
      <c r="I92" s="52"/>
      <c r="J92" s="52"/>
    </row>
  </sheetData>
  <mergeCells count="49">
    <mergeCell ref="A92:E92"/>
    <mergeCell ref="H71:K71"/>
    <mergeCell ref="B76:E76"/>
    <mergeCell ref="H76:K76"/>
    <mergeCell ref="A1:K2"/>
    <mergeCell ref="A88:E88"/>
    <mergeCell ref="G88:K88"/>
    <mergeCell ref="A90:E90"/>
    <mergeCell ref="G90:K90"/>
    <mergeCell ref="B80:E80"/>
    <mergeCell ref="H80:K80"/>
    <mergeCell ref="B81:E81"/>
    <mergeCell ref="H81:K81"/>
    <mergeCell ref="A87:E87"/>
    <mergeCell ref="G87:K87"/>
    <mergeCell ref="B69:E69"/>
    <mergeCell ref="H69:K69"/>
    <mergeCell ref="A73:K73"/>
    <mergeCell ref="B74:E74"/>
    <mergeCell ref="H74:K74"/>
    <mergeCell ref="B79:E79"/>
    <mergeCell ref="H79:K79"/>
    <mergeCell ref="B71:E71"/>
    <mergeCell ref="A49:E49"/>
    <mergeCell ref="G49:K49"/>
    <mergeCell ref="A78:K78"/>
    <mergeCell ref="B51:E51"/>
    <mergeCell ref="H51:K51"/>
    <mergeCell ref="A53:K53"/>
    <mergeCell ref="B66:E66"/>
    <mergeCell ref="A68:K68"/>
    <mergeCell ref="B50:E50"/>
    <mergeCell ref="H50:K50"/>
    <mergeCell ref="A3:K3"/>
    <mergeCell ref="A4:E4"/>
    <mergeCell ref="G4:K4"/>
    <mergeCell ref="A5:E5"/>
    <mergeCell ref="G5:K5"/>
    <mergeCell ref="B45:E45"/>
    <mergeCell ref="G92:J92"/>
    <mergeCell ref="H45:K45"/>
    <mergeCell ref="A48:K48"/>
    <mergeCell ref="B83:E83"/>
    <mergeCell ref="B84:E84"/>
    <mergeCell ref="B85:E85"/>
    <mergeCell ref="H83:K83"/>
    <mergeCell ref="H84:K84"/>
    <mergeCell ref="H85:K85"/>
    <mergeCell ref="H66:K66"/>
  </mergeCells>
  <printOptions horizontalCentered="1" verticalCentered="1"/>
  <pageMargins left="0.39370078740157483" right="0.39370078740157483" top="0.62992125984251968" bottom="0.62992125984251968" header="0.31496062992125984" footer="0.31496062992125984"/>
  <pageSetup paperSize="9" orientation="landscape" r:id="rId1"/>
  <headerFooter>
    <oddFooter>&amp;LΕνεργειακή κατανάλωση κτιρίου με  την μέθοδο των Β.Η.Θ&amp;R&amp;P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ΒΗΘ_Δαιδαλου</vt:lpstr>
      <vt:lpstr>ΒΗΘ_Δαιδαλου!Print_Area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2018-11-28T19:50:56Z</dcterms:modified>
</cp:coreProperties>
</file>