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8232" tabRatio="601" activeTab="2"/>
  </bookViews>
  <sheets>
    <sheet name="ΦΥ0-Συγκεντρωτικό" sheetId="1" r:id="rId1"/>
    <sheet name="ΦΥ1_Σκαριφήματα" sheetId="19" r:id="rId2"/>
    <sheet name="ΦΥ2_Σκαριφήματα" sheetId="7" r:id="rId3"/>
    <sheet name="1Α.Κατ_Αδιαφ_Αερας" sheetId="9" r:id="rId4"/>
    <sheet name="1Β.Κατ_Αδιαφ_Εδαφος" sheetId="10" r:id="rId5"/>
    <sheet name="2Α.Οριζον_αδιαφ_Αέρας" sheetId="12" r:id="rId6"/>
    <sheet name="2Β.Οριζον_αδιαφ_Έδαφος" sheetId="13" r:id="rId7"/>
    <sheet name="3.Διαφανείς_Επιφαν" sheetId="15" r:id="rId8"/>
    <sheet name="4Α.Διαχωριστικ_Αδιαφαν_επιφ" sheetId="16" r:id="rId9"/>
    <sheet name="4Β.Διαχωριστικ_Διαφαν_επιφ" sheetId="17" r:id="rId10"/>
    <sheet name="5.Υπολογισμός Um" sheetId="18" r:id="rId11"/>
    <sheet name="Αναφορά συμβατότητας" sheetId="20" r:id="rId12"/>
  </sheets>
  <definedNames>
    <definedName name="_xlnm.Print_Area" localSheetId="5">'2Α.Οριζον_αδιαφ_Αέρας'!$A$1:$F$10</definedName>
    <definedName name="_xlnm.Print_Area" localSheetId="6">'2Β.Οριζον_αδιαφ_Έδαφος'!$A$1:$F$16</definedName>
    <definedName name="_xlnm.Print_Area" localSheetId="7">'3.Διαφανείς_Επιφαν'!$A$1:$G$35</definedName>
    <definedName name="_xlnm.Print_Area" localSheetId="8">'4Α.Διαχωριστικ_Αδιαφαν_επιφ'!$A$1:$H$37</definedName>
    <definedName name="_xlnm.Print_Area" localSheetId="0">'ΦΥ0-Συγκεντρωτικό'!$A$1:$I$8</definedName>
    <definedName name="_xlnm.Print_Area" localSheetId="1">ΦΥ1_Σκαριφήματα!$A$1:$I$67</definedName>
    <definedName name="_xlnm.Print_Area" localSheetId="2">ΦΥ2_Σκαριφήματα!$A$1:$I$67</definedName>
  </definedNames>
  <calcPr calcId="162913"/>
</workbook>
</file>

<file path=xl/calcChain.xml><?xml version="1.0" encoding="utf-8"?>
<calcChain xmlns="http://schemas.openxmlformats.org/spreadsheetml/2006/main">
  <c r="F23" i="9" l="1"/>
  <c r="F11" i="9"/>
  <c r="F15" i="9" s="1"/>
  <c r="F6" i="9"/>
  <c r="D47" i="18"/>
  <c r="D46" i="18"/>
  <c r="B45" i="18"/>
  <c r="D45" i="18"/>
  <c r="B44" i="18"/>
  <c r="D44" i="18"/>
  <c r="D48" i="18"/>
  <c r="E30" i="18"/>
  <c r="E28" i="18"/>
  <c r="C27" i="18"/>
  <c r="E27" i="18"/>
  <c r="B27" i="18"/>
  <c r="E26" i="18"/>
  <c r="E25" i="18"/>
  <c r="E22" i="18"/>
  <c r="E21" i="18"/>
  <c r="E20" i="18"/>
  <c r="E19" i="18"/>
  <c r="C15" i="18"/>
  <c r="E15" i="18"/>
  <c r="B15" i="18"/>
  <c r="E14" i="18"/>
  <c r="C14" i="18"/>
  <c r="B14" i="18"/>
  <c r="E12" i="18"/>
  <c r="E10" i="18"/>
  <c r="C10" i="18"/>
  <c r="B10" i="18"/>
  <c r="E8" i="18"/>
  <c r="B24" i="16"/>
  <c r="B6" i="13"/>
  <c r="C6" i="13"/>
  <c r="B7" i="12"/>
  <c r="B5" i="12"/>
  <c r="B15" i="10"/>
  <c r="D12" i="10"/>
  <c r="B6" i="10"/>
  <c r="D21" i="9"/>
  <c r="D25" i="9"/>
  <c r="D23" i="9"/>
  <c r="I21" i="9"/>
  <c r="I25" i="9" s="1"/>
  <c r="I23" i="9"/>
  <c r="F56" i="19"/>
  <c r="C55" i="19"/>
  <c r="G54" i="19"/>
  <c r="C53" i="19"/>
  <c r="F40" i="19"/>
  <c r="E39" i="19"/>
  <c r="E38" i="19"/>
  <c r="C37" i="19"/>
  <c r="G24" i="19"/>
  <c r="D23" i="19"/>
  <c r="E22" i="19"/>
  <c r="C21" i="19"/>
  <c r="G8" i="19"/>
  <c r="D7" i="19"/>
  <c r="F6" i="19"/>
  <c r="G56" i="7"/>
  <c r="G54" i="7"/>
  <c r="G8" i="7"/>
  <c r="F6" i="7"/>
  <c r="C55" i="7"/>
  <c r="C53" i="7"/>
  <c r="G40" i="7"/>
  <c r="D39" i="7"/>
  <c r="E38" i="7"/>
  <c r="C37" i="7"/>
  <c r="G24" i="7"/>
  <c r="D23" i="7"/>
  <c r="F22" i="7"/>
  <c r="C21" i="7"/>
  <c r="D7" i="7"/>
  <c r="C5" i="7"/>
  <c r="C5" i="19"/>
  <c r="C5" i="12"/>
  <c r="E5" i="12"/>
  <c r="F7" i="17"/>
  <c r="F8" i="17"/>
  <c r="F9" i="17"/>
  <c r="F10" i="17"/>
  <c r="F6" i="17"/>
  <c r="F11" i="17"/>
  <c r="C11" i="17"/>
  <c r="D11" i="17"/>
  <c r="H25" i="16"/>
  <c r="H26" i="16"/>
  <c r="F27" i="16"/>
  <c r="C27" i="16"/>
  <c r="E27" i="16"/>
  <c r="G27" i="16"/>
  <c r="D6" i="15"/>
  <c r="F6" i="15"/>
  <c r="D9" i="15"/>
  <c r="F9" i="15" s="1"/>
  <c r="F12" i="15" s="1"/>
  <c r="D13" i="15"/>
  <c r="D16" i="15"/>
  <c r="F16" i="15"/>
  <c r="F19" i="15"/>
  <c r="D20" i="15"/>
  <c r="F20" i="15"/>
  <c r="D23" i="15"/>
  <c r="F23" i="15" s="1"/>
  <c r="F26" i="15" s="1"/>
  <c r="D27" i="15"/>
  <c r="F27" i="15"/>
  <c r="D30" i="15"/>
  <c r="F30" i="15"/>
  <c r="F7" i="15"/>
  <c r="D28" i="15"/>
  <c r="F28" i="15"/>
  <c r="D29" i="15"/>
  <c r="F29" i="15"/>
  <c r="D31" i="15"/>
  <c r="F31" i="15"/>
  <c r="D32" i="15"/>
  <c r="F32" i="15"/>
  <c r="D21" i="15"/>
  <c r="F21" i="15"/>
  <c r="D22" i="15"/>
  <c r="F22" i="15"/>
  <c r="D24" i="15"/>
  <c r="F24" i="15"/>
  <c r="D25" i="15"/>
  <c r="F25" i="15"/>
  <c r="D14" i="15"/>
  <c r="F14" i="15"/>
  <c r="D15" i="15"/>
  <c r="F15" i="15"/>
  <c r="D17" i="15"/>
  <c r="F17" i="15"/>
  <c r="D18" i="15"/>
  <c r="F18" i="15"/>
  <c r="C12" i="15"/>
  <c r="D7" i="15"/>
  <c r="D8" i="15"/>
  <c r="F8" i="15"/>
  <c r="D10" i="15"/>
  <c r="F10" i="15"/>
  <c r="D11" i="15"/>
  <c r="F11" i="15"/>
  <c r="C19" i="15"/>
  <c r="C26" i="15"/>
  <c r="C33" i="15"/>
  <c r="B7" i="13"/>
  <c r="D6" i="10"/>
  <c r="I6" i="10"/>
  <c r="D15" i="10"/>
  <c r="I15" i="10"/>
  <c r="E16" i="10"/>
  <c r="D16" i="10"/>
  <c r="D13" i="10"/>
  <c r="E13" i="10"/>
  <c r="D10" i="10"/>
  <c r="I10" i="10"/>
  <c r="D7" i="10"/>
  <c r="I7" i="10"/>
  <c r="I13" i="10"/>
  <c r="I16" i="10"/>
  <c r="D17" i="10"/>
  <c r="C17" i="10"/>
  <c r="F17" i="10"/>
  <c r="C14" i="10"/>
  <c r="F14" i="10"/>
  <c r="C11" i="10"/>
  <c r="F11" i="10"/>
  <c r="C8" i="10"/>
  <c r="F8" i="10"/>
  <c r="B17" i="10"/>
  <c r="B14" i="10"/>
  <c r="B8" i="10"/>
  <c r="D32" i="9"/>
  <c r="E32" i="9"/>
  <c r="F32" i="9"/>
  <c r="G32" i="9"/>
  <c r="B10" i="9"/>
  <c r="B15" i="9"/>
  <c r="B20" i="9"/>
  <c r="B25" i="9"/>
  <c r="I6" i="9"/>
  <c r="I13" i="9"/>
  <c r="I18" i="9"/>
  <c r="D6" i="9"/>
  <c r="D8" i="9"/>
  <c r="D10" i="9" s="1"/>
  <c r="D11" i="9"/>
  <c r="D13" i="9"/>
  <c r="D16" i="9"/>
  <c r="D18" i="9"/>
  <c r="C31" i="9"/>
  <c r="I31" i="9"/>
  <c r="C30" i="9"/>
  <c r="I30" i="9"/>
  <c r="I32" i="9"/>
  <c r="I24" i="9"/>
  <c r="I22" i="9"/>
  <c r="I19" i="9"/>
  <c r="I17" i="9"/>
  <c r="I14" i="9"/>
  <c r="I12" i="9"/>
  <c r="I7" i="9"/>
  <c r="I9" i="9"/>
  <c r="E25" i="9"/>
  <c r="F25" i="9"/>
  <c r="E20" i="9"/>
  <c r="E15" i="9"/>
  <c r="E10" i="9"/>
  <c r="C25" i="9"/>
  <c r="C20" i="9"/>
  <c r="C15" i="9"/>
  <c r="C10" i="9"/>
  <c r="D7" i="9"/>
  <c r="D9" i="9"/>
  <c r="D12" i="9"/>
  <c r="D15" i="9"/>
  <c r="D14" i="9"/>
  <c r="D17" i="9"/>
  <c r="D19" i="9"/>
  <c r="D22" i="9"/>
  <c r="D24" i="9"/>
  <c r="C18" i="10"/>
  <c r="E7" i="10"/>
  <c r="I17" i="10"/>
  <c r="D33" i="15"/>
  <c r="D24" i="16"/>
  <c r="B27" i="16"/>
  <c r="C32" i="9"/>
  <c r="F18" i="10"/>
  <c r="E6" i="10"/>
  <c r="D8" i="10"/>
  <c r="D14" i="10"/>
  <c r="I12" i="10"/>
  <c r="I14" i="10"/>
  <c r="E12" i="10"/>
  <c r="E14" i="10"/>
  <c r="I8" i="10"/>
  <c r="F13" i="15"/>
  <c r="D19" i="15"/>
  <c r="E15" i="10"/>
  <c r="E17" i="10"/>
  <c r="B11" i="10"/>
  <c r="B18" i="10"/>
  <c r="D9" i="10"/>
  <c r="E10" i="10"/>
  <c r="D11" i="10"/>
  <c r="D18" i="10"/>
  <c r="E9" i="10"/>
  <c r="E11" i="10"/>
  <c r="E18" i="10"/>
  <c r="I9" i="10"/>
  <c r="I11" i="10"/>
  <c r="I18" i="10"/>
  <c r="H24" i="16"/>
  <c r="H27" i="16"/>
  <c r="D27" i="16"/>
  <c r="E8" i="10"/>
  <c r="E6" i="13"/>
  <c r="E7" i="13"/>
  <c r="C7" i="13"/>
  <c r="C7" i="12"/>
  <c r="B9" i="18" s="1"/>
  <c r="E7" i="12"/>
  <c r="C9" i="18" s="1"/>
  <c r="E9" i="18" s="1"/>
  <c r="F33" i="15"/>
  <c r="I16" i="9" l="1"/>
  <c r="I20" i="9" s="1"/>
  <c r="F20" i="9"/>
  <c r="D26" i="9"/>
  <c r="B7" i="18" s="1"/>
  <c r="B26" i="9"/>
  <c r="B32" i="9" s="1"/>
  <c r="D20" i="9"/>
  <c r="C26" i="9"/>
  <c r="C34" i="15"/>
  <c r="D26" i="15"/>
  <c r="F34" i="15"/>
  <c r="C17" i="18" s="1"/>
  <c r="E17" i="18" s="1"/>
  <c r="D12" i="15"/>
  <c r="D34" i="15" s="1"/>
  <c r="B17" i="18" s="1"/>
  <c r="E26" i="9"/>
  <c r="I11" i="9"/>
  <c r="I15" i="9" s="1"/>
  <c r="B31" i="18" l="1"/>
  <c r="D50" i="18" s="1"/>
  <c r="F10" i="9"/>
  <c r="F26" i="9" s="1"/>
  <c r="I8" i="9"/>
  <c r="I10" i="9" s="1"/>
  <c r="I26" i="9" s="1"/>
  <c r="C7" i="18" l="1"/>
  <c r="E7" i="18" s="1"/>
  <c r="E31" i="18" s="1"/>
  <c r="E34" i="18" s="1"/>
  <c r="K26" i="9"/>
  <c r="E33" i="18" l="1"/>
  <c r="E35" i="18"/>
  <c r="E36" i="18" l="1"/>
  <c r="E38" i="18" s="1"/>
  <c r="E40" i="18" s="1"/>
</calcChain>
</file>

<file path=xl/comments1.xml><?xml version="1.0" encoding="utf-8"?>
<comments xmlns="http://schemas.openxmlformats.org/spreadsheetml/2006/main">
  <authors>
    <author>Συντάκτης</author>
  </authors>
  <commentList>
    <comment ref="B6" authorId="0" shapeId="0">
      <text>
        <r>
          <rPr>
            <b/>
            <sz val="9"/>
            <color indexed="81"/>
            <rFont val="Tahoma"/>
            <charset val="1"/>
          </rPr>
          <t>myrmo:Βρειτε τιμές από την καρτελα ΦΥ1_Σκαριφήματα ή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161"/>
          </rPr>
          <t>ΦΥ2_Σκαριφήματα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myrmo:Βρειτε τιμές από την καρτελα ΦΥ1_Σκαριφήματα ή
ΦΥ2_Σκαριφήματα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myrmo:Βρειτε τιμές από την καρτελα ΦΥ1_Σκαριφήματα ή
ΦΥ2_Σκαριφήματα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 Βρείτε την τιμή από το Excel 1, καρτελα "2.Δοκός με μόνωση"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myrmo: Βρείτε την τιμή από το Excel 1, καρτελα "1.Τοιχοποιϊα εξωτερική"
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Συντάκτης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myrmo:Βρειτε τιμές από το Σχέδιο, "Κάτοψη Υπογείου"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 Παίρνετε τη μεγιστη επιτρεπόμενη τιμή, για τη ΖΩΝΗ σας, από Πίνακα 3.3α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Συντάκτης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161"/>
          </rPr>
          <t>myrmo : Βρείτε το εμβαδόν της Οροφής από το σχέδιο του "1ου ορόφου"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  <charset val="161"/>
          </rPr>
          <t>myrmo: Βρείτε την τιμή από το Excel 1, καρτελα "6.Δώμα βατό"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  <charset val="161"/>
          </rPr>
          <t>myrmo : Βρείτε το εμβαδόν της Οροφής  του Υπογείου (αν υπάρχει) από το σχέδιο του "ΥΠΟΓΕΙΟΥ"</t>
        </r>
      </text>
    </comment>
  </commentList>
</comments>
</file>

<file path=xl/comments4.xml><?xml version="1.0" encoding="utf-8"?>
<comments xmlns="http://schemas.openxmlformats.org/spreadsheetml/2006/main">
  <authors>
    <author>Συντάκτης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161"/>
          </rPr>
          <t>myrmo : Βρείτε το εμβαδόν του Δαπέδου  του Υπογείου από το σχέδιο του "ΥΠΟΓΕΙΟΥ"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 Βρείτε την τιμή από το Excel 1, καρτελα "8.Δάπεδο σε επαφη με ΕΔΑΦΟΣ"</t>
        </r>
      </text>
    </comment>
  </commentList>
</comments>
</file>

<file path=xl/comments5.xml><?xml version="1.0" encoding="utf-8"?>
<comments xmlns="http://schemas.openxmlformats.org/spreadsheetml/2006/main">
  <authors>
    <author>Συντάκτης</author>
  </authors>
  <commentList>
    <comment ref="C6" authorId="0" shapeId="0">
      <text>
        <r>
          <rPr>
            <b/>
            <sz val="9"/>
            <color indexed="81"/>
            <rFont val="Tahoma"/>
            <family val="2"/>
            <charset val="161"/>
          </rPr>
          <t xml:space="preserve">myrmo:Βρειτε τιμές από την καρτελα ΦΥ1_Σκαριφήματα ή
ΦΥ2_Σκαριφήματα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161"/>
          </rPr>
          <t>myrmo: Παίρνετε τη μεγιστη επιτρεπόμενη τιμή, για τη ΖΩΝΗ σας, από Πίνακα 3.3α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Συντάκτης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  <charset val="161"/>
          </rPr>
          <t>myrmo : Βρείτε το εμβαδόν του Δαπέδου  του Ισογείου από το σχέδιο του "ΙΣΟΓΕΙΟΥ"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161"/>
          </rPr>
          <t>myrmo: Βρείτε την τιμή από το Excel 1, καρτελα "7.Δάπεδο σε επαφη με ΜΘΧ"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<sst xmlns="http://schemas.openxmlformats.org/spreadsheetml/2006/main" count="361" uniqueCount="206">
  <si>
    <t>Α. ΓΕΝΙΚΑ ΣΤΟΙΧΕΙΑ ΚΤΙΡΙΟΥ</t>
  </si>
  <si>
    <t>1. Προορισμός κτιρίου:</t>
  </si>
  <si>
    <t>2. Ιδιοκτησία:</t>
  </si>
  <si>
    <t>3. Πόλη:</t>
  </si>
  <si>
    <t>4. Οδός-αριθμός:</t>
  </si>
  <si>
    <t>5. Υψόμετρο:</t>
  </si>
  <si>
    <t>6. Ζώνη:</t>
  </si>
  <si>
    <t>Ζώνη Α</t>
  </si>
  <si>
    <t>Ζώνη Β</t>
  </si>
  <si>
    <t>Ζώνη Γ</t>
  </si>
  <si>
    <t>Ζώνη Δ</t>
  </si>
  <si>
    <t>≤ 0,2</t>
  </si>
  <si>
    <t>≥ 1,0</t>
  </si>
  <si>
    <t>•Τοποθετειστε τα ανοίγματα με τις διαστάσεις τους στις όψεις</t>
  </si>
  <si>
    <t>•Σχεδιάστε στις όψεις τα ανοίγματα και τα υποστυλώματα</t>
  </si>
  <si>
    <t>Μπετόν:</t>
  </si>
  <si>
    <t>Ανοίγματα:</t>
  </si>
  <si>
    <t>ΟΨΗ Α (W1)</t>
  </si>
  <si>
    <t>ΟΨΗ Β (W2)</t>
  </si>
  <si>
    <t>ΟΨΗ Γ (W3)</t>
  </si>
  <si>
    <t>ΟΨΗ Δ(W4)</t>
  </si>
  <si>
    <t>Σύνολον:</t>
  </si>
  <si>
    <t>********************************************************************</t>
  </si>
  <si>
    <t>Σκαριφήματα</t>
  </si>
  <si>
    <t>Τοίχοι (τούβλα)= Σύνολον-Μπετόν-Ανοίγματα</t>
  </si>
  <si>
    <t>Τοίχοι (τούβλα)= Σύνολον-Μπετόν-Ανοίγματα=</t>
  </si>
  <si>
    <t>ΟΡΟΦΟΣ: Όλοι</t>
  </si>
  <si>
    <t>Αολ</t>
  </si>
  <si>
    <t>Ααν</t>
  </si>
  <si>
    <t>Ααδ</t>
  </si>
  <si>
    <t>Ασκ</t>
  </si>
  <si>
    <t>Ατοιχ</t>
  </si>
  <si>
    <t>Uσκ</t>
  </si>
  <si>
    <t>Uτοιχ</t>
  </si>
  <si>
    <t>ΤΟΙΧΟΙ</t>
  </si>
  <si>
    <t>Β(ΙΣ)</t>
  </si>
  <si>
    <t>Β(1ος)</t>
  </si>
  <si>
    <t>Σύνολο Β</t>
  </si>
  <si>
    <t>Α(ΙΣ)</t>
  </si>
  <si>
    <t>Α(1ος)</t>
  </si>
  <si>
    <t>Σύνολο Α</t>
  </si>
  <si>
    <t>Ν(ΙΣ)</t>
  </si>
  <si>
    <t>Ν(1ος)</t>
  </si>
  <si>
    <t>Δ(ΙΣ)</t>
  </si>
  <si>
    <t>Δ(1ος)</t>
  </si>
  <si>
    <t>Σύνολο Δ</t>
  </si>
  <si>
    <t>Σύνολον</t>
  </si>
  <si>
    <t>Σύνολο Ν</t>
  </si>
  <si>
    <t>Σ(U*A)</t>
  </si>
  <si>
    <t>ΠΟΡΤΕΣ (Αδ)</t>
  </si>
  <si>
    <t>U'σκ</t>
  </si>
  <si>
    <t>U'τοιχ</t>
  </si>
  <si>
    <t>ΟΡΟΦΕΣ</t>
  </si>
  <si>
    <t>Ορ(ΥΠΟΓ)</t>
  </si>
  <si>
    <t>Ορ(ΔΩΜΑ)</t>
  </si>
  <si>
    <t>Ανοίγματα</t>
  </si>
  <si>
    <t>Uαν</t>
  </si>
  <si>
    <t>1.ΤΟΙΧΟΙ</t>
  </si>
  <si>
    <t>Σύνολο (1)</t>
  </si>
  <si>
    <t>2. ΠΟΡΤΕΣ-Αδ</t>
  </si>
  <si>
    <t>Σύνολο (2)</t>
  </si>
  <si>
    <t>3.ΔΑΠΕΔΑ</t>
  </si>
  <si>
    <t>Σύνολο (3)</t>
  </si>
  <si>
    <t>4.ΟΡΟΦΕΣ</t>
  </si>
  <si>
    <t>Σύνολο (4)</t>
  </si>
  <si>
    <t>*********************************************************************************</t>
  </si>
  <si>
    <t>Θ1(ΙΣ)</t>
  </si>
  <si>
    <t>Θ2(1ος)</t>
  </si>
  <si>
    <t>Β1(ΥΠ)</t>
  </si>
  <si>
    <t>Β2(ΥΠ)</t>
  </si>
  <si>
    <t>Α1(ΥΠ)</t>
  </si>
  <si>
    <t>Α2(ΥΠ)</t>
  </si>
  <si>
    <t>Ν1(ΥΠ)</t>
  </si>
  <si>
    <t>Ν2(ΥΠ)</t>
  </si>
  <si>
    <t>Δ1(ΥΠ)</t>
  </si>
  <si>
    <t>Δ2(ΥΠ)</t>
  </si>
  <si>
    <r>
      <t xml:space="preserve">Μέρος 1: Στοιχεία κελύφους- Κατακόρυφες αδιαφανείς επιφάνειες εκτεθιμένες σε </t>
    </r>
    <r>
      <rPr>
        <b/>
        <u/>
        <sz val="12"/>
        <color indexed="8"/>
        <rFont val="Arial"/>
        <family val="2"/>
        <charset val="161"/>
      </rPr>
      <t>εξωτ. Αέρα</t>
    </r>
  </si>
  <si>
    <t>Uορ</t>
  </si>
  <si>
    <r>
      <t>U'</t>
    </r>
    <r>
      <rPr>
        <b/>
        <vertAlign val="subscript"/>
        <sz val="11"/>
        <color indexed="8"/>
        <rFont val="Calibri"/>
        <family val="2"/>
        <charset val="161"/>
      </rPr>
      <t>ΔΑΠ(FB)</t>
    </r>
  </si>
  <si>
    <r>
      <t>Υπολογισμός ισοδύναμου συντελεστή θερμοπερατότητας U'</t>
    </r>
    <r>
      <rPr>
        <b/>
        <vertAlign val="subscript"/>
        <sz val="11"/>
        <color indexed="8"/>
        <rFont val="Calibri"/>
        <family val="2"/>
        <charset val="161"/>
      </rPr>
      <t>FB</t>
    </r>
  </si>
  <si>
    <t>Δάπεδα</t>
  </si>
  <si>
    <t>ΔΑΠ(ΥΠΟΓ)</t>
  </si>
  <si>
    <t xml:space="preserve">Σύνολο </t>
  </si>
  <si>
    <t>Π(m)</t>
  </si>
  <si>
    <t>B'=2*A/Π (m)</t>
  </si>
  <si>
    <r>
      <t>Α</t>
    </r>
    <r>
      <rPr>
        <vertAlign val="subscript"/>
        <sz val="11"/>
        <color indexed="8"/>
        <rFont val="Calibri"/>
        <family val="2"/>
        <charset val="161"/>
      </rPr>
      <t>ολ</t>
    </r>
    <r>
      <rPr>
        <sz val="11"/>
        <color theme="1"/>
        <rFont val="Calibri"/>
        <family val="2"/>
        <charset val="161"/>
        <scheme val="minor"/>
      </rPr>
      <t>(m</t>
    </r>
    <r>
      <rPr>
        <vertAlign val="superscript"/>
        <sz val="11"/>
        <color indexed="8"/>
        <rFont val="Calibri"/>
        <family val="2"/>
        <charset val="161"/>
      </rPr>
      <t>2</t>
    </r>
    <r>
      <rPr>
        <sz val="11"/>
        <color theme="1"/>
        <rFont val="Calibri"/>
        <family val="2"/>
        <charset val="161"/>
        <scheme val="minor"/>
      </rPr>
      <t>)</t>
    </r>
  </si>
  <si>
    <t xml:space="preserve">Μέρος 4: Στοιχεία κελύφους- Διαχωριστικές αδιαφανείς επιφάνειες </t>
  </si>
  <si>
    <t>Β-Εσωτ</t>
  </si>
  <si>
    <t>Α-Εσωτ</t>
  </si>
  <si>
    <t>Ν-Εσωτ</t>
  </si>
  <si>
    <t>Δ-Εσωτ</t>
  </si>
  <si>
    <t xml:space="preserve">Μέρος 4: Στοιχεία κελύφους- Διαχωριστικές Διαφανείς επιφάνειες </t>
  </si>
  <si>
    <t>Είδος δομικού στοιχείου</t>
  </si>
  <si>
    <t>Εμβαδόν δομικού στοιχείου</t>
  </si>
  <si>
    <r>
      <t>Αi (m</t>
    </r>
    <r>
      <rPr>
        <vertAlign val="superscript"/>
        <sz val="11"/>
        <color indexed="8"/>
        <rFont val="Calibri"/>
        <family val="2"/>
        <charset val="161"/>
      </rPr>
      <t>2</t>
    </r>
    <r>
      <rPr>
        <sz val="11"/>
        <color theme="1"/>
        <rFont val="Calibri"/>
        <family val="2"/>
        <charset val="161"/>
        <scheme val="minor"/>
      </rPr>
      <t>)</t>
    </r>
  </si>
  <si>
    <t>Ui*Ai</t>
  </si>
  <si>
    <t>(W/K)</t>
  </si>
  <si>
    <t>Μειωτικός συντελεστής b</t>
  </si>
  <si>
    <t>Σ(Ui*Ai*b)</t>
  </si>
  <si>
    <t>ΚΕΛΥΦΟΣ (Θ.Χ.)</t>
  </si>
  <si>
    <t>Τοίχοι</t>
  </si>
  <si>
    <t>Αδιαφανείς επιφαν. με Όμορο κτίριο</t>
  </si>
  <si>
    <t>Αδιαφανείς επιφ. Εκτεθειμένες ΑΕΡΑ</t>
  </si>
  <si>
    <t>Επιφάνειες σε επαφή με ΕΔΑΦΟΣ</t>
  </si>
  <si>
    <t>Διαφανείς Επιφάνειες</t>
  </si>
  <si>
    <t>Κουφώματα (διαφανή)</t>
  </si>
  <si>
    <t>Παθητικά ΗΣ αμέσου κέρδους</t>
  </si>
  <si>
    <t>Ανοιγόμενο κούφωμα</t>
  </si>
  <si>
    <t>Μη Ανοιγόμενο κούφωμα</t>
  </si>
  <si>
    <t>Ανοιγόμενη πρόσοψη</t>
  </si>
  <si>
    <t>Μη  Ανοιγόμενη πρόσοψη</t>
  </si>
  <si>
    <t>ΔΙΑΧΩΡΙΣΤΙΚΕΣ ΕΠΙΦΑΝΕΙΕΣ          (με Μ.Θ.Χ.)</t>
  </si>
  <si>
    <t>Αδιαφανείς Επιφάνειες</t>
  </si>
  <si>
    <t>ΣΥΝΟΛΑ ΚΕΛΥΦΟΥΣ</t>
  </si>
  <si>
    <t>ΘΕΡΜΟΓΕΦΥΡΕΣ</t>
  </si>
  <si>
    <t>Κατακόρυφες</t>
  </si>
  <si>
    <t>Οριζόντιες</t>
  </si>
  <si>
    <t>Κουφωμάτων</t>
  </si>
  <si>
    <t>ΣΥΝΟΛΑ ΘΕΡΜΟΓΕΦΥΡΩΝ</t>
  </si>
  <si>
    <t>ΣΥΝΟΛΑ ΚΕΛΥΦΟΥΣ + ΘΕΡΜΟΓΕΦΥΡΩΝ</t>
  </si>
  <si>
    <t>Μέσος συντελεστής Θερμοπερατότητας</t>
  </si>
  <si>
    <t>Uανοιγ</t>
  </si>
  <si>
    <r>
      <t xml:space="preserve">Τοίχοι                                          </t>
    </r>
    <r>
      <rPr>
        <b/>
        <sz val="11"/>
        <color indexed="8"/>
        <rFont val="Calibri"/>
        <family val="2"/>
        <charset val="161"/>
      </rPr>
      <t xml:space="preserve">  (Μέρος 1Α)</t>
    </r>
  </si>
  <si>
    <r>
      <t xml:space="preserve">Πόρτες (Αδιαφ)                         </t>
    </r>
    <r>
      <rPr>
        <b/>
        <sz val="11"/>
        <color indexed="8"/>
        <rFont val="Calibri"/>
        <family val="2"/>
        <charset val="161"/>
      </rPr>
      <t>(Μέρος 1Α)</t>
    </r>
  </si>
  <si>
    <r>
      <t xml:space="preserve">Πυλωτή                                        </t>
    </r>
    <r>
      <rPr>
        <b/>
        <sz val="11"/>
        <color indexed="8"/>
        <rFont val="Calibri"/>
        <family val="2"/>
        <charset val="161"/>
      </rPr>
      <t xml:space="preserve"> (Μέρος 2Α)</t>
    </r>
  </si>
  <si>
    <r>
      <t xml:space="preserve">Οροφή                                          </t>
    </r>
    <r>
      <rPr>
        <b/>
        <sz val="11"/>
        <color indexed="8"/>
        <rFont val="Calibri"/>
        <family val="2"/>
        <charset val="161"/>
      </rPr>
      <t>(Μέρος 2Α)</t>
    </r>
  </si>
  <si>
    <r>
      <t xml:space="preserve">Τοίχοι                                           </t>
    </r>
    <r>
      <rPr>
        <b/>
        <sz val="11"/>
        <color indexed="8"/>
        <rFont val="Calibri"/>
        <family val="2"/>
        <charset val="161"/>
      </rPr>
      <t xml:space="preserve"> (Μέρος 1Β)</t>
    </r>
  </si>
  <si>
    <r>
      <t xml:space="preserve">Δάπεδα                                        </t>
    </r>
    <r>
      <rPr>
        <b/>
        <sz val="11"/>
        <color indexed="8"/>
        <rFont val="Calibri"/>
        <family val="2"/>
        <charset val="161"/>
      </rPr>
      <t>(Μέρος 2Β)</t>
    </r>
  </si>
  <si>
    <r>
      <t xml:space="preserve">Μέρος 1: Στοιχεία κελύφους- Κατακόρυφες αδιαφανείς επιφάνειες (τοίχοι) σε </t>
    </r>
    <r>
      <rPr>
        <b/>
        <u/>
        <sz val="12"/>
        <color indexed="8"/>
        <rFont val="Arial"/>
        <family val="2"/>
        <charset val="161"/>
      </rPr>
      <t>Έδαφος</t>
    </r>
  </si>
  <si>
    <r>
      <t xml:space="preserve">Μέρος 2: Στοιχεία κελύφους- Οριζόντιες αδιαφανείς επιφάνειες εκτεθιμένες σε </t>
    </r>
    <r>
      <rPr>
        <b/>
        <u/>
        <sz val="11"/>
        <color indexed="8"/>
        <rFont val="Arial"/>
        <family val="2"/>
        <charset val="161"/>
      </rPr>
      <t xml:space="preserve"> Αέρα</t>
    </r>
  </si>
  <si>
    <t>Αριθμ / τύπος</t>
  </si>
  <si>
    <t>ΔΑΠ(ΙΣΟΓ)</t>
  </si>
  <si>
    <r>
      <t xml:space="preserve">Τοίχοι                                    </t>
    </r>
    <r>
      <rPr>
        <b/>
        <sz val="11"/>
        <color indexed="8"/>
        <rFont val="Calibri"/>
        <family val="2"/>
        <charset val="161"/>
      </rPr>
      <t xml:space="preserve">  (Μέρος 4Α)</t>
    </r>
  </si>
  <si>
    <r>
      <t xml:space="preserve">Οροφές                                 </t>
    </r>
    <r>
      <rPr>
        <b/>
        <sz val="11"/>
        <color indexed="8"/>
        <rFont val="Calibri"/>
        <family val="2"/>
        <charset val="161"/>
      </rPr>
      <t xml:space="preserve"> (Μέρος 4Α)</t>
    </r>
  </si>
  <si>
    <r>
      <t xml:space="preserve">Δάπεδα                                   </t>
    </r>
    <r>
      <rPr>
        <b/>
        <sz val="11"/>
        <color indexed="8"/>
        <rFont val="Calibri"/>
        <family val="2"/>
        <charset val="161"/>
      </rPr>
      <t>(Μέρος 4Α)</t>
    </r>
  </si>
  <si>
    <r>
      <t xml:space="preserve">Πόρτες (Αδιαφ)                   </t>
    </r>
    <r>
      <rPr>
        <b/>
        <sz val="11"/>
        <color indexed="8"/>
        <rFont val="Calibri"/>
        <family val="2"/>
        <charset val="161"/>
      </rPr>
      <t>(Μέρος 4Α)</t>
    </r>
  </si>
  <si>
    <r>
      <t xml:space="preserve">Κουφώματα (διαφανή)         </t>
    </r>
    <r>
      <rPr>
        <b/>
        <sz val="11"/>
        <color indexed="8"/>
        <rFont val="Calibri"/>
        <family val="2"/>
        <charset val="161"/>
      </rPr>
      <t>(Μέρος 4Β)</t>
    </r>
  </si>
  <si>
    <t>Um=[(ΣA*U*b)+(Σl*Ψ*b)]/Aoλ</t>
  </si>
  <si>
    <t>Υπολογισμός Θερμαινόμενου Όγκου κτιρίου</t>
  </si>
  <si>
    <t>---------------------------------------------------------------------------------------------------------------------------</t>
  </si>
  <si>
    <t>Όροφος</t>
  </si>
  <si>
    <t>Ύψος (m)</t>
  </si>
  <si>
    <t>Όγκος  (m3)</t>
  </si>
  <si>
    <r>
      <t>Εμβαδόν (m</t>
    </r>
    <r>
      <rPr>
        <b/>
        <vertAlign val="superscript"/>
        <sz val="11"/>
        <color indexed="8"/>
        <rFont val="Calibri"/>
        <family val="2"/>
        <charset val="161"/>
      </rPr>
      <t>2</t>
    </r>
    <r>
      <rPr>
        <b/>
        <sz val="11"/>
        <color indexed="8"/>
        <rFont val="Calibri"/>
        <family val="2"/>
        <charset val="161"/>
      </rPr>
      <t>)</t>
    </r>
  </si>
  <si>
    <t>ΥΠΟΓΕΙΟ</t>
  </si>
  <si>
    <t>ΙΣΟΓΕΙΟ</t>
  </si>
  <si>
    <t>1ος ΟΡΟΦΟΣ</t>
  </si>
  <si>
    <t>2ος ΟΡΟΦΟΣ</t>
  </si>
  <si>
    <t>Λόγος  ΣΑ / V =</t>
  </si>
  <si>
    <r>
      <t>Μέγιστος επιτρεπόνος συντελεστής (U</t>
    </r>
    <r>
      <rPr>
        <b/>
        <vertAlign val="subscript"/>
        <sz val="12"/>
        <color indexed="8"/>
        <rFont val="Calibri"/>
        <family val="2"/>
        <charset val="161"/>
      </rPr>
      <t>m</t>
    </r>
    <r>
      <rPr>
        <b/>
        <sz val="12"/>
        <color indexed="8"/>
        <rFont val="Calibri"/>
        <family val="2"/>
        <charset val="161"/>
      </rPr>
      <t>) σε [W/m</t>
    </r>
    <r>
      <rPr>
        <b/>
        <vertAlign val="superscript"/>
        <sz val="12"/>
        <color indexed="8"/>
        <rFont val="Calibri"/>
        <family val="2"/>
        <charset val="161"/>
      </rPr>
      <t>2</t>
    </r>
    <r>
      <rPr>
        <b/>
        <sz val="12"/>
        <color indexed="8"/>
        <rFont val="Calibri"/>
        <family val="2"/>
        <charset val="161"/>
      </rPr>
      <t xml:space="preserve"> .K]</t>
    </r>
  </si>
  <si>
    <t>Μέρος 5: Υπολογισμός μέσου συντελεστή θερμοπερατότητας Um και επιτρεπόμενου Um,max,επιτρ</t>
  </si>
  <si>
    <t>ΜΕΛΕΤΗ ΘΕΡΜΟΜΟΝΩΤΙΚΗΣ ΕΠΑΡΚΕΙΑΣ  ΚΤΙΡΙΟΥ</t>
  </si>
  <si>
    <t>Πίνακας Γ.3. Μέγιστος επιτρεπόμενος μέσος Συντελεστής Θερμοπερατότητας Um κτηρίου για τις  4  κλιματικές ζώνες στην Ελλάδα</t>
  </si>
  <si>
    <r>
      <t>ΜΕΓΙΣΤΗ ΕΠΙΤΡΕΠΤΗ ΤΙΜΗ ΤΟΥ U</t>
    </r>
    <r>
      <rPr>
        <vertAlign val="subscript"/>
        <sz val="22"/>
        <color indexed="8"/>
        <rFont val="Calibri"/>
        <family val="2"/>
        <charset val="161"/>
      </rPr>
      <t>m max,επιτρ</t>
    </r>
  </si>
  <si>
    <r>
      <t>Α/V (m</t>
    </r>
    <r>
      <rPr>
        <b/>
        <vertAlign val="superscript"/>
        <sz val="12"/>
        <color indexed="8"/>
        <rFont val="Calibri"/>
        <family val="2"/>
        <charset val="161"/>
      </rPr>
      <t>-1</t>
    </r>
    <r>
      <rPr>
        <b/>
        <sz val="12"/>
        <color indexed="8"/>
        <rFont val="Calibri"/>
        <family val="2"/>
        <charset val="161"/>
      </rPr>
      <t>)</t>
    </r>
  </si>
  <si>
    <t>ΚΑΤΟΙΚΙΑ</t>
  </si>
  <si>
    <t>W1 - ΒΟΡΡΑΣ</t>
  </si>
  <si>
    <t>W2- ΑΝΑΤΟΛΗ</t>
  </si>
  <si>
    <t>W3 - ΝΟΤΟΣ</t>
  </si>
  <si>
    <t>W4 - ΔΥΣΗ</t>
  </si>
  <si>
    <t>ΟΡΟΦΟΣ</t>
  </si>
  <si>
    <t>W1 -ΒΟΡΡΑΣ</t>
  </si>
  <si>
    <t>W2 - ΑΝΑΤΟΛΗ</t>
  </si>
  <si>
    <t>W4 -  ΔΥΣΗ</t>
  </si>
  <si>
    <t xml:space="preserve">Σύνολον: </t>
  </si>
  <si>
    <t xml:space="preserve">Μπετόν: </t>
  </si>
  <si>
    <t>ΣΑΜΟΣ</t>
  </si>
  <si>
    <t>ΥΨΟΜΕΤΡΟ ΣΠΙΤΙΟΥ 648,4</t>
  </si>
  <si>
    <t>Α</t>
  </si>
  <si>
    <t>(7,90*3)=</t>
  </si>
  <si>
    <t>(10,3*3)</t>
  </si>
  <si>
    <t>(10,3*3)=</t>
  </si>
  <si>
    <t>(10,3*0,5)+(2*0,7*2,5)+((0,35+0,3)*2,5)=</t>
  </si>
  <si>
    <t>7,9*3=</t>
  </si>
  <si>
    <t>(1,6*2,2)+(0,8*0,9)=</t>
  </si>
  <si>
    <t>(23,7-8,33-4,24)=</t>
  </si>
  <si>
    <t>23,7-4,55-5,44=</t>
  </si>
  <si>
    <t>0,8*1,2=</t>
  </si>
  <si>
    <t>30,9-8,02-0,96=</t>
  </si>
  <si>
    <t>(0,6*0,9)+(0,8*0,9)=</t>
  </si>
  <si>
    <t>30,9-10,28-1,26=</t>
  </si>
  <si>
    <t>(0,18*1,5)+((0,5-0,18)*0,3+((10,3-1,5)*0,5)+((0,6+0,7)*2,5)=</t>
  </si>
  <si>
    <t>(7,9*0,5)+(2*0,7*2,5)+(0,35*2,5)=</t>
  </si>
  <si>
    <t>((0,7*2,5)+(4*0,5)+(3,9*0,18)+(0,3*(0,5-0,18)))=</t>
  </si>
  <si>
    <t>(1,6*1,2)+(2,2*1,6)=</t>
  </si>
  <si>
    <t>(0,7*2,5)+(4*0,5)+(3,9*0,18)+((0,5-0,18)*0,3)=</t>
  </si>
  <si>
    <t>(1,6*1,2)+(1,6*2,2)=</t>
  </si>
  <si>
    <t>(7,9*3)=</t>
  </si>
  <si>
    <t>(2*0,7*2,5)+(0,35*2,5)+(7,9*0,5)=</t>
  </si>
  <si>
    <t>(1,6*1,20)+(0,8*1,20)+(1,1*2,20)=</t>
  </si>
  <si>
    <t>23,7-8,33-5,3=</t>
  </si>
  <si>
    <t>(1,5*0,18)+((0,5-0,18)*0,3)+((10,3-1,5)*0,5)+((0,6+0,7)*2,5)=</t>
  </si>
  <si>
    <t>Utoix =</t>
  </si>
  <si>
    <t>Αναφορά συμβατότητας για το 2.θερμομονωτική επαρκεια.xls</t>
  </si>
  <si>
    <t>Εκτέλεση στις 24/3/2020 23:35</t>
  </si>
  <si>
    <t>Εάν αποθηκεύσετε αυτό το βιβλίο εργασίας σε παλαιότερη μορφή αρχείου του Microsoft Excel ή εάν ανοίξετε αυτό το βιβλίο εργασίας σε προηγούμενη έκδοση του Microsoft Excel, οι δυνατότητες που παρατίθενται δεν θα είναι διαθέσιμες.</t>
  </si>
  <si>
    <t>Μικρή απώλεια πιστότητας</t>
  </si>
  <si>
    <t>Αρ. εμφανίσεων</t>
  </si>
  <si>
    <t>Έκδοση</t>
  </si>
  <si>
    <t>Ορισμένα κελιά ή στυλ σε αυτό το βιβλίο εργασίας περιέχουν μορφοποίηση που δεν υποστηρίζεται από την επιλεγμένη μορφή αρχείου. Αυτές οι μορφές θα μετατραπούν στην πλησιέστερη διαθέσιμη μορφή.</t>
  </si>
  <si>
    <t>Excel 97-2003</t>
  </si>
  <si>
    <t>Μέρος 2: Στοιχεία κελύφους- Οριζόντιες αδιαφανείς επιφάνειες  σε επαφή με το  Έδαφος</t>
  </si>
  <si>
    <t>Μέρος 3: Στοιχεία κελύφους- ΔΙΑΦΑΝΕΙΣ ΕΠΙΦΑΝΕΙΕΣ (Ανοίγματα)</t>
  </si>
  <si>
    <t>Um=0,93  είναι  &lt;  Um, max,επιτρ = 0,98.   Άρα  ΟΚ</t>
  </si>
  <si>
    <t>Αλλιώς-----&gt; Απαιτείται i) μείωση θερμογεφυρών ή ii) αύξηση πάχους μόνωσης ή iii) αλλαγή μονωτικού υλικού με άλλο με "καλύτερο" (= μικρότερο) συντελεστή λ , ή iv) βελτίωση θερμικών χαρακτηριστικών ανοιγμάτων.</t>
  </si>
  <si>
    <t>ΔΑΠΕΔΑ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</si>
</sst>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1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b/>
      <vertAlign val="superscript"/>
      <sz val="11"/>
      <color indexed="8"/>
      <name val="Calibri"/>
      <family val="2"/>
      <charset val="161"/>
    </font>
    <font>
      <b/>
      <vertAlign val="subscript"/>
      <sz val="11"/>
      <color indexed="8"/>
      <name val="Calibri"/>
      <family val="2"/>
      <charset val="161"/>
    </font>
    <font>
      <sz val="20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b/>
      <vertAlign val="subscript"/>
      <sz val="12"/>
      <color indexed="8"/>
      <name val="Calibri"/>
      <family val="2"/>
      <charset val="161"/>
    </font>
    <font>
      <sz val="10"/>
      <color indexed="8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8"/>
      <name val="Calibri"/>
      <family val="2"/>
      <charset val="161"/>
    </font>
    <font>
      <b/>
      <sz val="11"/>
      <color indexed="8"/>
      <name val="Arial"/>
      <family val="2"/>
      <charset val="161"/>
    </font>
    <font>
      <b/>
      <u/>
      <sz val="11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u/>
      <sz val="12"/>
      <color indexed="8"/>
      <name val="Arial"/>
      <family val="2"/>
      <charset val="161"/>
    </font>
    <font>
      <vertAlign val="subscript"/>
      <sz val="11"/>
      <color indexed="8"/>
      <name val="Calibri"/>
      <family val="2"/>
      <charset val="161"/>
    </font>
    <font>
      <vertAlign val="superscript"/>
      <sz val="11"/>
      <color indexed="8"/>
      <name val="Calibri"/>
      <family val="2"/>
      <charset val="161"/>
    </font>
    <font>
      <sz val="11"/>
      <color indexed="8"/>
      <name val="Arial"/>
      <family val="2"/>
      <charset val="161"/>
    </font>
    <font>
      <b/>
      <sz val="12"/>
      <name val="Calibri"/>
      <family val="2"/>
      <charset val="161"/>
    </font>
    <font>
      <b/>
      <sz val="11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10"/>
      <color indexed="8"/>
      <name val="Calibri"/>
      <family val="2"/>
      <charset val="161"/>
    </font>
    <font>
      <sz val="14"/>
      <color indexed="8"/>
      <name val="Calibri"/>
      <family val="2"/>
      <charset val="161"/>
    </font>
    <font>
      <b/>
      <sz val="14"/>
      <name val="Calibri"/>
      <family val="2"/>
      <charset val="161"/>
    </font>
    <font>
      <b/>
      <sz val="16"/>
      <color indexed="8"/>
      <name val="Calibri"/>
      <family val="2"/>
      <charset val="161"/>
    </font>
    <font>
      <b/>
      <vertAlign val="superscript"/>
      <sz val="12"/>
      <color indexed="8"/>
      <name val="Calibri"/>
      <family val="2"/>
      <charset val="161"/>
    </font>
    <font>
      <b/>
      <sz val="14"/>
      <color indexed="8"/>
      <name val="Arial"/>
      <family val="2"/>
      <charset val="161"/>
    </font>
    <font>
      <sz val="22"/>
      <color indexed="8"/>
      <name val="Calibri"/>
      <family val="2"/>
      <charset val="161"/>
    </font>
    <font>
      <vertAlign val="subscript"/>
      <sz val="22"/>
      <color indexed="8"/>
      <name val="Calibri"/>
      <family val="2"/>
      <charset val="161"/>
    </font>
    <font>
      <b/>
      <sz val="15"/>
      <color indexed="8"/>
      <name val="Calibri"/>
      <family val="2"/>
      <charset val="161"/>
    </font>
    <font>
      <b/>
      <sz val="11"/>
      <color indexed="10"/>
      <name val="Calibri"/>
      <family val="2"/>
      <charset val="16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1" fillId="0" borderId="6" xfId="0" applyFont="1" applyBorder="1"/>
    <xf numFmtId="0" fontId="0" fillId="0" borderId="6" xfId="0" applyBorder="1" applyAlignment="1">
      <alignment vertical="center" wrapText="1"/>
    </xf>
    <xf numFmtId="2" fontId="0" fillId="0" borderId="6" xfId="0" applyNumberFormat="1" applyBorder="1"/>
    <xf numFmtId="2" fontId="8" fillId="0" borderId="6" xfId="0" applyNumberFormat="1" applyFont="1" applyBorder="1"/>
    <xf numFmtId="2" fontId="1" fillId="0" borderId="6" xfId="0" applyNumberFormat="1" applyFont="1" applyBorder="1" applyAlignment="1">
      <alignment horizontal="center" vertical="center"/>
    </xf>
    <xf numFmtId="2" fontId="12" fillId="0" borderId="6" xfId="0" applyNumberFormat="1" applyFont="1" applyBorder="1"/>
    <xf numFmtId="2" fontId="11" fillId="0" borderId="6" xfId="0" applyNumberFormat="1" applyFont="1" applyBorder="1"/>
    <xf numFmtId="164" fontId="0" fillId="0" borderId="6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24" fillId="0" borderId="6" xfId="0" applyNumberFormat="1" applyFont="1" applyBorder="1"/>
    <xf numFmtId="164" fontId="7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2" fontId="15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9" fillId="0" borderId="6" xfId="0" applyFont="1" applyBorder="1"/>
    <xf numFmtId="2" fontId="29" fillId="0" borderId="6" xfId="0" applyNumberFormat="1" applyFont="1" applyBorder="1"/>
    <xf numFmtId="0" fontId="31" fillId="0" borderId="1" xfId="0" applyFont="1" applyBorder="1"/>
    <xf numFmtId="0" fontId="31" fillId="0" borderId="0" xfId="0" applyFont="1" applyBorder="1"/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2" fontId="0" fillId="0" borderId="8" xfId="0" applyNumberForma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right" vertical="center"/>
    </xf>
    <xf numFmtId="2" fontId="1" fillId="0" borderId="6" xfId="0" applyNumberFormat="1" applyFont="1" applyBorder="1"/>
    <xf numFmtId="0" fontId="8" fillId="0" borderId="6" xfId="0" applyFont="1" applyBorder="1"/>
    <xf numFmtId="0" fontId="22" fillId="0" borderId="6" xfId="0" applyFont="1" applyBorder="1"/>
    <xf numFmtId="0" fontId="21" fillId="0" borderId="6" xfId="0" applyFont="1" applyBorder="1"/>
    <xf numFmtId="2" fontId="0" fillId="0" borderId="6" xfId="0" applyNumberFormat="1" applyBorder="1" applyAlignment="1">
      <alignment horizontal="center"/>
    </xf>
    <xf numFmtId="0" fontId="12" fillId="0" borderId="6" xfId="0" applyFont="1" applyBorder="1"/>
    <xf numFmtId="0" fontId="20" fillId="0" borderId="6" xfId="0" applyFont="1" applyBorder="1"/>
    <xf numFmtId="0" fontId="0" fillId="2" borderId="6" xfId="0" applyFill="1" applyBorder="1"/>
    <xf numFmtId="0" fontId="37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37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1" fillId="0" borderId="6" xfId="0" applyFont="1" applyBorder="1"/>
    <xf numFmtId="2" fontId="22" fillId="0" borderId="6" xfId="0" applyNumberFormat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8" fillId="0" borderId="19" xfId="0" applyFont="1" applyBorder="1"/>
    <xf numFmtId="0" fontId="8" fillId="0" borderId="2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0" borderId="25" xfId="0" applyFont="1" applyBorder="1"/>
    <xf numFmtId="0" fontId="0" fillId="0" borderId="26" xfId="0" applyBorder="1"/>
    <xf numFmtId="0" fontId="0" fillId="0" borderId="27" xfId="0" applyBorder="1"/>
    <xf numFmtId="0" fontId="19" fillId="0" borderId="6" xfId="0" applyFont="1" applyBorder="1"/>
    <xf numFmtId="0" fontId="23" fillId="0" borderId="6" xfId="0" applyFont="1" applyBorder="1" applyAlignment="1">
      <alignment horizontal="center" vertical="center" wrapText="1"/>
    </xf>
    <xf numFmtId="2" fontId="0" fillId="2" borderId="6" xfId="0" applyNumberFormat="1" applyFill="1" applyBorder="1"/>
    <xf numFmtId="0" fontId="8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1" fillId="0" borderId="20" xfId="0" applyFont="1" applyBorder="1"/>
    <xf numFmtId="0" fontId="0" fillId="0" borderId="25" xfId="0" applyBorder="1"/>
    <xf numFmtId="164" fontId="12" fillId="2" borderId="6" xfId="0" applyNumberFormat="1" applyFont="1" applyFill="1" applyBorder="1" applyAlignment="1">
      <alignment horizontal="center" vertical="center"/>
    </xf>
    <xf numFmtId="2" fontId="25" fillId="0" borderId="6" xfId="0" applyNumberFormat="1" applyFont="1" applyBorder="1"/>
    <xf numFmtId="2" fontId="32" fillId="0" borderId="6" xfId="0" applyNumberFormat="1" applyFont="1" applyBorder="1" applyAlignment="1">
      <alignment wrapText="1"/>
    </xf>
    <xf numFmtId="2" fontId="38" fillId="3" borderId="6" xfId="0" applyNumberFormat="1" applyFont="1" applyFill="1" applyBorder="1" applyAlignment="1">
      <alignment horizontal="center" vertical="center"/>
    </xf>
    <xf numFmtId="2" fontId="39" fillId="2" borderId="6" xfId="0" applyNumberFormat="1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vertical="center"/>
    </xf>
    <xf numFmtId="2" fontId="0" fillId="0" borderId="16" xfId="0" applyNumberFormat="1" applyBorder="1"/>
    <xf numFmtId="2" fontId="8" fillId="0" borderId="19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9" xfId="0" applyNumberFormat="1" applyBorder="1"/>
    <xf numFmtId="2" fontId="24" fillId="0" borderId="20" xfId="0" applyNumberFormat="1" applyFont="1" applyBorder="1"/>
    <xf numFmtId="2" fontId="0" fillId="0" borderId="19" xfId="0" applyNumberFormat="1" applyBorder="1" applyAlignment="1">
      <alignment wrapText="1"/>
    </xf>
    <xf numFmtId="2" fontId="7" fillId="0" borderId="19" xfId="0" applyNumberFormat="1" applyFont="1" applyBorder="1"/>
    <xf numFmtId="2" fontId="25" fillId="0" borderId="20" xfId="0" applyNumberFormat="1" applyFont="1" applyBorder="1"/>
    <xf numFmtId="2" fontId="8" fillId="0" borderId="16" xfId="0" applyNumberFormat="1" applyFont="1" applyBorder="1"/>
    <xf numFmtId="2" fontId="7" fillId="0" borderId="20" xfId="0" applyNumberFormat="1" applyFont="1" applyBorder="1"/>
    <xf numFmtId="2" fontId="0" fillId="0" borderId="17" xfId="0" applyNumberFormat="1" applyBorder="1"/>
    <xf numFmtId="164" fontId="0" fillId="0" borderId="17" xfId="0" applyNumberFormat="1" applyBorder="1" applyAlignment="1">
      <alignment horizontal="center" vertical="center"/>
    </xf>
    <xf numFmtId="2" fontId="26" fillId="0" borderId="22" xfId="0" applyNumberFormat="1" applyFont="1" applyBorder="1"/>
    <xf numFmtId="2" fontId="7" fillId="0" borderId="23" xfId="0" applyNumberFormat="1" applyFont="1" applyBorder="1"/>
    <xf numFmtId="2" fontId="22" fillId="0" borderId="24" xfId="0" applyNumberFormat="1" applyFont="1" applyBorder="1"/>
    <xf numFmtId="2" fontId="24" fillId="0" borderId="16" xfId="0" applyNumberFormat="1" applyFont="1" applyBorder="1"/>
    <xf numFmtId="2" fontId="1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29" fillId="0" borderId="16" xfId="0" applyFont="1" applyBorder="1"/>
    <xf numFmtId="0" fontId="0" fillId="0" borderId="16" xfId="0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9" xfId="0" applyFont="1" applyBorder="1"/>
    <xf numFmtId="0" fontId="2" fillId="0" borderId="19" xfId="0" applyFon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6" xfId="0" applyNumberFormat="1" applyFont="1" applyBorder="1"/>
    <xf numFmtId="2" fontId="0" fillId="0" borderId="25" xfId="0" applyNumberFormat="1" applyBorder="1"/>
    <xf numFmtId="2" fontId="0" fillId="0" borderId="28" xfId="0" applyNumberFormat="1" applyBorder="1"/>
    <xf numFmtId="164" fontId="0" fillId="0" borderId="28" xfId="0" applyNumberFormat="1" applyBorder="1" applyAlignment="1">
      <alignment horizontal="center" vertical="center"/>
    </xf>
    <xf numFmtId="2" fontId="24" fillId="0" borderId="29" xfId="0" applyNumberFormat="1" applyFont="1" applyBorder="1"/>
    <xf numFmtId="2" fontId="0" fillId="0" borderId="18" xfId="0" applyNumberFormat="1" applyBorder="1"/>
    <xf numFmtId="164" fontId="0" fillId="0" borderId="18" xfId="0" applyNumberFormat="1" applyBorder="1" applyAlignment="1">
      <alignment horizontal="center" vertical="center"/>
    </xf>
    <xf numFmtId="2" fontId="24" fillId="0" borderId="18" xfId="0" applyNumberFormat="1" applyFont="1" applyBorder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8" fillId="0" borderId="3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2" fontId="0" fillId="0" borderId="38" xfId="0" applyNumberFormat="1" applyBorder="1" applyAlignment="1">
      <alignment horizontal="center" vertic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0" fillId="0" borderId="41" xfId="0" applyNumberForma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2" fontId="28" fillId="0" borderId="32" xfId="0" applyNumberFormat="1" applyFont="1" applyBorder="1" applyAlignment="1">
      <alignment horizontal="center" vertical="center" wrapText="1"/>
    </xf>
    <xf numFmtId="2" fontId="28" fillId="0" borderId="33" xfId="0" applyNumberFormat="1" applyFont="1" applyBorder="1" applyAlignment="1">
      <alignment horizontal="center" vertical="center" wrapText="1"/>
    </xf>
    <xf numFmtId="2" fontId="28" fillId="0" borderId="34" xfId="0" applyNumberFormat="1" applyFont="1" applyBorder="1" applyAlignment="1">
      <alignment horizontal="center" vertical="center" wrapText="1"/>
    </xf>
    <xf numFmtId="2" fontId="28" fillId="0" borderId="19" xfId="0" applyNumberFormat="1" applyFont="1" applyBorder="1" applyAlignment="1">
      <alignment horizontal="center" vertical="center" wrapText="1"/>
    </xf>
    <xf numFmtId="2" fontId="28" fillId="0" borderId="6" xfId="0" applyNumberFormat="1" applyFont="1" applyBorder="1" applyAlignment="1">
      <alignment horizontal="center" vertical="center" wrapText="1"/>
    </xf>
    <xf numFmtId="2" fontId="28" fillId="0" borderId="20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20" xfId="0" applyNumberFormat="1" applyFont="1" applyBorder="1" applyAlignment="1">
      <alignment horizontal="center" vertical="center"/>
    </xf>
    <xf numFmtId="2" fontId="8" fillId="0" borderId="35" xfId="0" quotePrefix="1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left" vertical="center"/>
    </xf>
    <xf numFmtId="2" fontId="7" fillId="0" borderId="17" xfId="0" applyNumberFormat="1" applyFont="1" applyBorder="1" applyAlignment="1">
      <alignment horizontal="left" vertical="center"/>
    </xf>
    <xf numFmtId="2" fontId="20" fillId="0" borderId="19" xfId="0" applyNumberFormat="1" applyFont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20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8" fillId="0" borderId="19" xfId="0" quotePrefix="1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2" fontId="22" fillId="0" borderId="44" xfId="0" applyNumberFormat="1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9</xdr:row>
      <xdr:rowOff>9524</xdr:rowOff>
    </xdr:from>
    <xdr:to>
      <xdr:col>8</xdr:col>
      <xdr:colOff>590549</xdr:colOff>
      <xdr:row>17</xdr:row>
      <xdr:rowOff>190499</xdr:rowOff>
    </xdr:to>
    <xdr:sp macro="" textlink="">
      <xdr:nvSpPr>
        <xdr:cNvPr id="2" name="2 - Ορθογώνιο">
          <a:extLst>
            <a:ext uri="{FF2B5EF4-FFF2-40B4-BE49-F238E27FC236}">
              <a16:creationId xmlns:a16="http://schemas.microsoft.com/office/drawing/2014/main" id="{A17FE5DD-CA99-4D78-8D68-11763D439DB1}"/>
            </a:ext>
          </a:extLst>
        </xdr:cNvPr>
        <xdr:cNvSpPr/>
      </xdr:nvSpPr>
      <xdr:spPr>
        <a:xfrm>
          <a:off x="123824" y="1457324"/>
          <a:ext cx="6191250" cy="17145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>
    <xdr:from>
      <xdr:col>0</xdr:col>
      <xdr:colOff>76199</xdr:colOff>
      <xdr:row>25</xdr:row>
      <xdr:rowOff>47625</xdr:rowOff>
    </xdr:from>
    <xdr:to>
      <xdr:col>8</xdr:col>
      <xdr:colOff>533399</xdr:colOff>
      <xdr:row>33</xdr:row>
      <xdr:rowOff>142875</xdr:rowOff>
    </xdr:to>
    <xdr:sp macro="" textlink="">
      <xdr:nvSpPr>
        <xdr:cNvPr id="3" name="2 - Ορθογώνιο">
          <a:extLst>
            <a:ext uri="{FF2B5EF4-FFF2-40B4-BE49-F238E27FC236}">
              <a16:creationId xmlns:a16="http://schemas.microsoft.com/office/drawing/2014/main" id="{257E6082-DB6E-4282-853B-34DC9097E4B7}"/>
            </a:ext>
          </a:extLst>
        </xdr:cNvPr>
        <xdr:cNvSpPr/>
      </xdr:nvSpPr>
      <xdr:spPr>
        <a:xfrm>
          <a:off x="76199" y="4362450"/>
          <a:ext cx="6191250" cy="16097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>
    <xdr:from>
      <xdr:col>0</xdr:col>
      <xdr:colOff>76199</xdr:colOff>
      <xdr:row>41</xdr:row>
      <xdr:rowOff>47624</xdr:rowOff>
    </xdr:from>
    <xdr:to>
      <xdr:col>8</xdr:col>
      <xdr:colOff>533399</xdr:colOff>
      <xdr:row>49</xdr:row>
      <xdr:rowOff>171449</xdr:rowOff>
    </xdr:to>
    <xdr:sp macro="" textlink="">
      <xdr:nvSpPr>
        <xdr:cNvPr id="4" name="2 - Ορθογώνιο">
          <a:extLst>
            <a:ext uri="{FF2B5EF4-FFF2-40B4-BE49-F238E27FC236}">
              <a16:creationId xmlns:a16="http://schemas.microsoft.com/office/drawing/2014/main" id="{ED5FD6AA-8644-47BC-B34D-7EE79543FE71}"/>
            </a:ext>
          </a:extLst>
        </xdr:cNvPr>
        <xdr:cNvSpPr/>
      </xdr:nvSpPr>
      <xdr:spPr>
        <a:xfrm>
          <a:off x="76199" y="7219949"/>
          <a:ext cx="6191250" cy="1647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>
    <xdr:from>
      <xdr:col>0</xdr:col>
      <xdr:colOff>76199</xdr:colOff>
      <xdr:row>57</xdr:row>
      <xdr:rowOff>47624</xdr:rowOff>
    </xdr:from>
    <xdr:to>
      <xdr:col>8</xdr:col>
      <xdr:colOff>533399</xdr:colOff>
      <xdr:row>65</xdr:row>
      <xdr:rowOff>133349</xdr:rowOff>
    </xdr:to>
    <xdr:sp macro="" textlink="">
      <xdr:nvSpPr>
        <xdr:cNvPr id="5" name="2 - Ορθογώνιο">
          <a:extLst>
            <a:ext uri="{FF2B5EF4-FFF2-40B4-BE49-F238E27FC236}">
              <a16:creationId xmlns:a16="http://schemas.microsoft.com/office/drawing/2014/main" id="{7568AB08-5B9C-4456-8DC7-67916E084B2C}"/>
            </a:ext>
          </a:extLst>
        </xdr:cNvPr>
        <xdr:cNvSpPr/>
      </xdr:nvSpPr>
      <xdr:spPr>
        <a:xfrm>
          <a:off x="76199" y="10077449"/>
          <a:ext cx="6191250" cy="16097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 editAs="oneCell">
    <xdr:from>
      <xdr:col>2</xdr:col>
      <xdr:colOff>19050</xdr:colOff>
      <xdr:row>9</xdr:row>
      <xdr:rowOff>114300</xdr:rowOff>
    </xdr:from>
    <xdr:to>
      <xdr:col>6</xdr:col>
      <xdr:colOff>342900</xdr:colOff>
      <xdr:row>18</xdr:row>
      <xdr:rowOff>19050</xdr:rowOff>
    </xdr:to>
    <xdr:pic>
      <xdr:nvPicPr>
        <xdr:cNvPr id="111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57" t="20573" r="30841" b="27274"/>
        <a:stretch>
          <a:fillRect/>
        </a:stretch>
      </xdr:blipFill>
      <xdr:spPr bwMode="auto">
        <a:xfrm>
          <a:off x="1447800" y="1657350"/>
          <a:ext cx="32766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41</xdr:row>
      <xdr:rowOff>76200</xdr:rowOff>
    </xdr:from>
    <xdr:to>
      <xdr:col>6</xdr:col>
      <xdr:colOff>57150</xdr:colOff>
      <xdr:row>49</xdr:row>
      <xdr:rowOff>180975</xdr:rowOff>
    </xdr:to>
    <xdr:pic>
      <xdr:nvPicPr>
        <xdr:cNvPr id="111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23" t="15152" r="45253" b="51993"/>
        <a:stretch>
          <a:fillRect/>
        </a:stretch>
      </xdr:blipFill>
      <xdr:spPr bwMode="auto">
        <a:xfrm>
          <a:off x="1228725" y="7343775"/>
          <a:ext cx="32099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9</xdr:row>
      <xdr:rowOff>9524</xdr:rowOff>
    </xdr:from>
    <xdr:to>
      <xdr:col>8</xdr:col>
      <xdr:colOff>590549</xdr:colOff>
      <xdr:row>17</xdr:row>
      <xdr:rowOff>190499</xdr:rowOff>
    </xdr:to>
    <xdr:sp macro="" textlink="">
      <xdr:nvSpPr>
        <xdr:cNvPr id="2" name="2 - Ορθογώνιο">
          <a:extLst>
            <a:ext uri="{FF2B5EF4-FFF2-40B4-BE49-F238E27FC236}">
              <a16:creationId xmlns:a16="http://schemas.microsoft.com/office/drawing/2014/main" id="{AA10C69E-4FFD-410E-B804-895F1BAB32D0}"/>
            </a:ext>
          </a:extLst>
        </xdr:cNvPr>
        <xdr:cNvSpPr/>
      </xdr:nvSpPr>
      <xdr:spPr>
        <a:xfrm>
          <a:off x="123824" y="1800224"/>
          <a:ext cx="5514975" cy="1704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>
    <xdr:from>
      <xdr:col>0</xdr:col>
      <xdr:colOff>76199</xdr:colOff>
      <xdr:row>25</xdr:row>
      <xdr:rowOff>47625</xdr:rowOff>
    </xdr:from>
    <xdr:to>
      <xdr:col>8</xdr:col>
      <xdr:colOff>533399</xdr:colOff>
      <xdr:row>33</xdr:row>
      <xdr:rowOff>133350</xdr:rowOff>
    </xdr:to>
    <xdr:sp macro="" textlink="">
      <xdr:nvSpPr>
        <xdr:cNvPr id="6" name="2 - Ορθογώνιο">
          <a:extLst>
            <a:ext uri="{FF2B5EF4-FFF2-40B4-BE49-F238E27FC236}">
              <a16:creationId xmlns:a16="http://schemas.microsoft.com/office/drawing/2014/main" id="{F3821678-2A00-41CD-951D-FF5D7E449994}"/>
            </a:ext>
          </a:extLst>
        </xdr:cNvPr>
        <xdr:cNvSpPr/>
      </xdr:nvSpPr>
      <xdr:spPr>
        <a:xfrm>
          <a:off x="76199" y="4962525"/>
          <a:ext cx="5514975" cy="16097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>
    <xdr:from>
      <xdr:col>0</xdr:col>
      <xdr:colOff>76199</xdr:colOff>
      <xdr:row>41</xdr:row>
      <xdr:rowOff>47624</xdr:rowOff>
    </xdr:from>
    <xdr:to>
      <xdr:col>8</xdr:col>
      <xdr:colOff>533399</xdr:colOff>
      <xdr:row>49</xdr:row>
      <xdr:rowOff>171449</xdr:rowOff>
    </xdr:to>
    <xdr:sp macro="" textlink="">
      <xdr:nvSpPr>
        <xdr:cNvPr id="7" name="2 - Ορθογώνιο">
          <a:extLst>
            <a:ext uri="{FF2B5EF4-FFF2-40B4-BE49-F238E27FC236}">
              <a16:creationId xmlns:a16="http://schemas.microsoft.com/office/drawing/2014/main" id="{264761AD-95FA-4A28-9063-88502D1900A5}"/>
            </a:ext>
          </a:extLst>
        </xdr:cNvPr>
        <xdr:cNvSpPr/>
      </xdr:nvSpPr>
      <xdr:spPr>
        <a:xfrm>
          <a:off x="76199" y="8172449"/>
          <a:ext cx="5514975" cy="1647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>
    <xdr:from>
      <xdr:col>0</xdr:col>
      <xdr:colOff>76199</xdr:colOff>
      <xdr:row>57</xdr:row>
      <xdr:rowOff>57149</xdr:rowOff>
    </xdr:from>
    <xdr:to>
      <xdr:col>8</xdr:col>
      <xdr:colOff>533399</xdr:colOff>
      <xdr:row>65</xdr:row>
      <xdr:rowOff>142874</xdr:rowOff>
    </xdr:to>
    <xdr:sp macro="" textlink="">
      <xdr:nvSpPr>
        <xdr:cNvPr id="8" name="2 - Ορθογώνιο">
          <a:extLst>
            <a:ext uri="{FF2B5EF4-FFF2-40B4-BE49-F238E27FC236}">
              <a16:creationId xmlns:a16="http://schemas.microsoft.com/office/drawing/2014/main" id="{D49EE569-571E-4EC4-B12D-6B47819FF9B7}"/>
            </a:ext>
          </a:extLst>
        </xdr:cNvPr>
        <xdr:cNvSpPr/>
      </xdr:nvSpPr>
      <xdr:spPr>
        <a:xfrm>
          <a:off x="76199" y="11325224"/>
          <a:ext cx="5514975" cy="16097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endParaRPr lang="el-GR"/>
        </a:p>
      </xdr:txBody>
    </xdr:sp>
    <xdr:clientData/>
  </xdr:twoCellAnchor>
  <xdr:twoCellAnchor editAs="oneCell">
    <xdr:from>
      <xdr:col>0</xdr:col>
      <xdr:colOff>523875</xdr:colOff>
      <xdr:row>57</xdr:row>
      <xdr:rowOff>9525</xdr:rowOff>
    </xdr:from>
    <xdr:to>
      <xdr:col>6</xdr:col>
      <xdr:colOff>295275</xdr:colOff>
      <xdr:row>65</xdr:row>
      <xdr:rowOff>123825</xdr:rowOff>
    </xdr:to>
    <xdr:pic>
      <xdr:nvPicPr>
        <xdr:cNvPr id="2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54" t="25200" r="19124" b="18820"/>
        <a:stretch>
          <a:fillRect/>
        </a:stretch>
      </xdr:blipFill>
      <xdr:spPr bwMode="auto">
        <a:xfrm>
          <a:off x="523875" y="10163175"/>
          <a:ext cx="40576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7" sqref="D7:I7"/>
    </sheetView>
  </sheetViews>
  <sheetFormatPr defaultColWidth="9.109375" defaultRowHeight="14.4" x14ac:dyDescent="0.3"/>
  <cols>
    <col min="1" max="1" width="10.44140625" style="8" customWidth="1"/>
    <col min="2" max="4" width="9.109375" style="8"/>
    <col min="5" max="5" width="10" style="8" customWidth="1"/>
    <col min="6" max="6" width="13.109375" style="8" customWidth="1"/>
    <col min="7" max="7" width="10.109375" style="8" bestFit="1" customWidth="1"/>
    <col min="8" max="10" width="9.109375" style="8"/>
    <col min="11" max="11" width="12.44140625" style="8" bestFit="1" customWidth="1"/>
    <col min="12" max="12" width="11.6640625" style="8" bestFit="1" customWidth="1"/>
    <col min="13" max="13" width="9.109375" style="8"/>
    <col min="14" max="14" width="10.33203125" style="8" customWidth="1"/>
    <col min="15" max="16384" width="9.109375" style="8"/>
  </cols>
  <sheetData>
    <row r="1" spans="1:9" ht="42" customHeight="1" x14ac:dyDescent="0.3">
      <c r="A1" s="137" t="s">
        <v>151</v>
      </c>
      <c r="B1" s="137"/>
      <c r="C1" s="137"/>
      <c r="D1" s="137"/>
      <c r="E1" s="137"/>
      <c r="F1" s="137"/>
      <c r="G1" s="137"/>
      <c r="H1" s="137"/>
      <c r="I1" s="137"/>
    </row>
    <row r="2" spans="1:9" s="33" customFormat="1" ht="39.75" customHeight="1" x14ac:dyDescent="0.3">
      <c r="A2" s="138" t="s">
        <v>0</v>
      </c>
      <c r="B2" s="138"/>
      <c r="C2" s="138"/>
      <c r="D2" s="138"/>
      <c r="E2" s="138"/>
      <c r="F2" s="138"/>
      <c r="G2" s="138"/>
      <c r="H2" s="138"/>
      <c r="I2" s="138"/>
    </row>
    <row r="3" spans="1:9" ht="20.100000000000001" customHeight="1" x14ac:dyDescent="0.3">
      <c r="A3" s="139" t="s">
        <v>1</v>
      </c>
      <c r="B3" s="139"/>
      <c r="C3" s="139"/>
      <c r="D3" s="143" t="s">
        <v>155</v>
      </c>
      <c r="E3" s="143"/>
      <c r="F3" s="143"/>
      <c r="G3" s="143"/>
      <c r="H3" s="143"/>
      <c r="I3" s="143"/>
    </row>
    <row r="4" spans="1:9" ht="20.100000000000001" customHeight="1" x14ac:dyDescent="0.3">
      <c r="A4" s="139" t="s">
        <v>2</v>
      </c>
      <c r="B4" s="139"/>
      <c r="C4" s="139"/>
      <c r="D4" s="143"/>
      <c r="E4" s="143"/>
      <c r="F4" s="143"/>
      <c r="G4" s="143"/>
      <c r="H4" s="143"/>
      <c r="I4" s="143"/>
    </row>
    <row r="5" spans="1:9" ht="20.100000000000001" customHeight="1" x14ac:dyDescent="0.3">
      <c r="A5" s="139" t="s">
        <v>3</v>
      </c>
      <c r="B5" s="139"/>
      <c r="C5" s="139"/>
      <c r="D5" s="143" t="s">
        <v>166</v>
      </c>
      <c r="E5" s="143"/>
      <c r="F5" s="143"/>
      <c r="G5" s="143"/>
      <c r="H5" s="143"/>
      <c r="I5" s="143"/>
    </row>
    <row r="6" spans="1:9" ht="20.100000000000001" customHeight="1" x14ac:dyDescent="0.3">
      <c r="A6" s="139" t="s">
        <v>4</v>
      </c>
      <c r="B6" s="139"/>
      <c r="C6" s="139"/>
      <c r="D6" s="140"/>
      <c r="E6" s="141"/>
      <c r="F6" s="141"/>
      <c r="G6" s="141"/>
      <c r="H6" s="141"/>
      <c r="I6" s="142"/>
    </row>
    <row r="7" spans="1:9" ht="20.100000000000001" customHeight="1" x14ac:dyDescent="0.3">
      <c r="A7" s="139" t="s">
        <v>5</v>
      </c>
      <c r="B7" s="139"/>
      <c r="C7" s="139"/>
      <c r="D7" s="143" t="s">
        <v>167</v>
      </c>
      <c r="E7" s="143"/>
      <c r="F7" s="143"/>
      <c r="G7" s="143"/>
      <c r="H7" s="143"/>
      <c r="I7" s="143"/>
    </row>
    <row r="8" spans="1:9" ht="20.100000000000001" customHeight="1" x14ac:dyDescent="0.3">
      <c r="A8" s="139" t="s">
        <v>6</v>
      </c>
      <c r="B8" s="139"/>
      <c r="C8" s="139"/>
      <c r="D8" s="143" t="s">
        <v>168</v>
      </c>
      <c r="E8" s="143"/>
      <c r="F8" s="143"/>
      <c r="G8" s="143"/>
      <c r="H8" s="143"/>
      <c r="I8" s="143"/>
    </row>
  </sheetData>
  <mergeCells count="14">
    <mergeCell ref="A8:C8"/>
    <mergeCell ref="D3:I3"/>
    <mergeCell ref="D4:I4"/>
    <mergeCell ref="D7:I7"/>
    <mergeCell ref="D8:I8"/>
    <mergeCell ref="D5:I5"/>
    <mergeCell ref="A6:C6"/>
    <mergeCell ref="A7:C7"/>
    <mergeCell ref="A1:I1"/>
    <mergeCell ref="A2:I2"/>
    <mergeCell ref="A3:C3"/>
    <mergeCell ref="A4:C4"/>
    <mergeCell ref="D6:I6"/>
    <mergeCell ref="A5:C5"/>
  </mergeCells>
  <phoneticPr fontId="0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E15" sqref="E15"/>
    </sheetView>
  </sheetViews>
  <sheetFormatPr defaultColWidth="9.109375" defaultRowHeight="14.4" x14ac:dyDescent="0.3"/>
  <cols>
    <col min="1" max="1" width="13.109375" style="8" customWidth="1"/>
    <col min="2" max="6" width="12.6640625" style="8" customWidth="1"/>
    <col min="7" max="16384" width="9.109375" style="8"/>
  </cols>
  <sheetData>
    <row r="1" spans="1:7" ht="15.6" x14ac:dyDescent="0.3">
      <c r="A1" s="187" t="s">
        <v>91</v>
      </c>
      <c r="B1" s="188"/>
      <c r="C1" s="188"/>
      <c r="D1" s="188"/>
      <c r="E1" s="188"/>
      <c r="F1" s="189"/>
      <c r="G1" s="69"/>
    </row>
    <row r="2" spans="1:7" ht="15.6" x14ac:dyDescent="0.3">
      <c r="A2" s="74" t="s">
        <v>26</v>
      </c>
      <c r="F2" s="73"/>
      <c r="G2" s="69"/>
    </row>
    <row r="3" spans="1:7" x14ac:dyDescent="0.3">
      <c r="A3" s="72"/>
      <c r="F3" s="73"/>
      <c r="G3" s="69"/>
    </row>
    <row r="4" spans="1:7" x14ac:dyDescent="0.3">
      <c r="A4" s="72"/>
      <c r="F4" s="73"/>
      <c r="G4" s="69"/>
    </row>
    <row r="5" spans="1:7" ht="15.6" x14ac:dyDescent="0.3">
      <c r="A5" s="85" t="s">
        <v>55</v>
      </c>
      <c r="B5" s="83" t="s">
        <v>130</v>
      </c>
      <c r="C5" s="13" t="s">
        <v>27</v>
      </c>
      <c r="D5" s="13" t="s">
        <v>28</v>
      </c>
      <c r="E5" s="13" t="s">
        <v>56</v>
      </c>
      <c r="F5" s="86" t="s">
        <v>48</v>
      </c>
      <c r="G5" s="69"/>
    </row>
    <row r="6" spans="1:7" ht="15.6" x14ac:dyDescent="0.3">
      <c r="A6" s="74"/>
      <c r="B6" s="13"/>
      <c r="C6" s="13"/>
      <c r="D6" s="13"/>
      <c r="E6" s="13"/>
      <c r="F6" s="86">
        <f>D6*E6</f>
        <v>0</v>
      </c>
      <c r="G6" s="69"/>
    </row>
    <row r="7" spans="1:7" ht="15.6" x14ac:dyDescent="0.3">
      <c r="A7" s="74"/>
      <c r="F7" s="86">
        <f>D7*E7</f>
        <v>0</v>
      </c>
      <c r="G7" s="69"/>
    </row>
    <row r="8" spans="1:7" x14ac:dyDescent="0.3">
      <c r="A8" s="72"/>
      <c r="F8" s="86">
        <f>D8*E8</f>
        <v>0</v>
      </c>
      <c r="G8" s="69"/>
    </row>
    <row r="9" spans="1:7" x14ac:dyDescent="0.3">
      <c r="A9" s="72"/>
      <c r="F9" s="86">
        <f>D9*E9</f>
        <v>0</v>
      </c>
      <c r="G9" s="69"/>
    </row>
    <row r="10" spans="1:7" x14ac:dyDescent="0.3">
      <c r="A10" s="72"/>
      <c r="F10" s="86">
        <f>D10*E10</f>
        <v>0</v>
      </c>
      <c r="G10" s="69"/>
    </row>
    <row r="11" spans="1:7" ht="15.6" x14ac:dyDescent="0.3">
      <c r="A11" s="74" t="s">
        <v>46</v>
      </c>
      <c r="C11" s="8">
        <f>SUM(C6:C10)</f>
        <v>0</v>
      </c>
      <c r="D11" s="67">
        <f>SUM(D6:D10)</f>
        <v>0</v>
      </c>
      <c r="F11" s="87">
        <f>SUM(F6:F10)</f>
        <v>0</v>
      </c>
      <c r="G11" s="69"/>
    </row>
    <row r="12" spans="1:7" ht="15" thickBot="1" x14ac:dyDescent="0.35">
      <c r="A12" s="88"/>
      <c r="B12" s="80"/>
      <c r="C12" s="80"/>
      <c r="D12" s="80"/>
      <c r="E12" s="80"/>
      <c r="F12" s="81"/>
      <c r="G12" s="69"/>
    </row>
  </sheetData>
  <mergeCells count="1">
    <mergeCell ref="A1:F1"/>
  </mergeCells>
  <phoneticPr fontId="0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49" workbookViewId="0">
      <selection activeCell="E4" sqref="E4"/>
    </sheetView>
  </sheetViews>
  <sheetFormatPr defaultColWidth="9.109375" defaultRowHeight="18" x14ac:dyDescent="0.35"/>
  <cols>
    <col min="1" max="1" width="42.109375" style="19" customWidth="1"/>
    <col min="2" max="3" width="14.109375" style="19" customWidth="1"/>
    <col min="4" max="4" width="14.109375" style="24" customWidth="1"/>
    <col min="5" max="5" width="14.109375" style="28" customWidth="1"/>
    <col min="6" max="9" width="10.6640625" style="19" customWidth="1"/>
    <col min="10" max="16384" width="9.109375" style="19"/>
  </cols>
  <sheetData>
    <row r="1" spans="1:9" ht="18" customHeight="1" x14ac:dyDescent="0.3">
      <c r="A1" s="190" t="s">
        <v>150</v>
      </c>
      <c r="B1" s="191"/>
      <c r="C1" s="191"/>
      <c r="D1" s="191"/>
      <c r="E1" s="192"/>
      <c r="F1" s="97"/>
      <c r="G1" s="31"/>
      <c r="H1" s="31"/>
      <c r="I1" s="31"/>
    </row>
    <row r="2" spans="1:9" ht="18.75" customHeight="1" x14ac:dyDescent="0.3">
      <c r="A2" s="193"/>
      <c r="B2" s="194"/>
      <c r="C2" s="194"/>
      <c r="D2" s="194"/>
      <c r="E2" s="195"/>
      <c r="F2" s="98"/>
    </row>
    <row r="3" spans="1:9" s="94" customFormat="1" ht="46.8" x14ac:dyDescent="0.3">
      <c r="A3" s="99" t="s">
        <v>92</v>
      </c>
      <c r="B3" s="27" t="s">
        <v>93</v>
      </c>
      <c r="C3" s="94" t="s">
        <v>95</v>
      </c>
      <c r="D3" s="26" t="s">
        <v>97</v>
      </c>
      <c r="E3" s="100" t="s">
        <v>98</v>
      </c>
      <c r="F3" s="96"/>
    </row>
    <row r="4" spans="1:9" s="14" customFormat="1" ht="16.2" x14ac:dyDescent="0.3">
      <c r="A4" s="101"/>
      <c r="B4" s="14" t="s">
        <v>94</v>
      </c>
      <c r="C4" s="14" t="s">
        <v>96</v>
      </c>
      <c r="D4" s="24"/>
      <c r="E4" s="102" t="s">
        <v>96</v>
      </c>
      <c r="F4" s="103"/>
    </row>
    <row r="5" spans="1:9" x14ac:dyDescent="0.3">
      <c r="A5" s="211" t="s">
        <v>99</v>
      </c>
      <c r="B5" s="212"/>
      <c r="C5" s="212"/>
      <c r="D5" s="212"/>
      <c r="E5" s="213"/>
      <c r="F5" s="98"/>
    </row>
    <row r="6" spans="1:9" ht="15.6" x14ac:dyDescent="0.3">
      <c r="A6" s="204" t="s">
        <v>102</v>
      </c>
      <c r="B6" s="205"/>
      <c r="C6" s="205"/>
      <c r="D6" s="205"/>
      <c r="E6" s="206"/>
      <c r="F6" s="98"/>
    </row>
    <row r="7" spans="1:9" x14ac:dyDescent="0.35">
      <c r="A7" s="104" t="s">
        <v>122</v>
      </c>
      <c r="B7" s="23">
        <f>'1Α.Κατ_Αδιαφ_Αερας'!D26</f>
        <v>77.839999999999989</v>
      </c>
      <c r="C7" s="23">
        <f>'1Α.Κατ_Αδιαφ_Αερας'!I26</f>
        <v>39.791299999999993</v>
      </c>
      <c r="D7" s="24">
        <v>1</v>
      </c>
      <c r="E7" s="105">
        <f>C7*D7</f>
        <v>39.791299999999993</v>
      </c>
      <c r="F7" s="98"/>
    </row>
    <row r="8" spans="1:9" x14ac:dyDescent="0.35">
      <c r="A8" s="104" t="s">
        <v>124</v>
      </c>
      <c r="D8" s="24">
        <v>1</v>
      </c>
      <c r="E8" s="105">
        <f t="shared" ref="E8:E30" si="0">C8*D8</f>
        <v>0</v>
      </c>
      <c r="F8" s="98"/>
    </row>
    <row r="9" spans="1:9" x14ac:dyDescent="0.35">
      <c r="A9" s="104" t="s">
        <v>125</v>
      </c>
      <c r="B9" s="23">
        <f>'2Α.Οριζον_αδιαφ_Αέρας'!C7</f>
        <v>75.52000000000001</v>
      </c>
      <c r="C9" s="23">
        <f>'2Α.Οριζον_αδιαφ_Αέρας'!E7</f>
        <v>31.718400000000003</v>
      </c>
      <c r="D9" s="24">
        <v>1</v>
      </c>
      <c r="E9" s="105">
        <f t="shared" si="0"/>
        <v>31.718400000000003</v>
      </c>
      <c r="F9" s="98"/>
    </row>
    <row r="10" spans="1:9" x14ac:dyDescent="0.35">
      <c r="A10" s="104" t="s">
        <v>123</v>
      </c>
      <c r="B10" s="23">
        <f>'1Α.Κατ_Αδιαφ_Αερας'!C32</f>
        <v>0</v>
      </c>
      <c r="C10" s="23">
        <f>'1Α.Κατ_Αδιαφ_Αερας'!I32</f>
        <v>0</v>
      </c>
      <c r="D10" s="24">
        <v>1</v>
      </c>
      <c r="E10" s="105">
        <f t="shared" si="0"/>
        <v>0</v>
      </c>
      <c r="F10" s="98"/>
    </row>
    <row r="11" spans="1:9" ht="15.6" x14ac:dyDescent="0.3">
      <c r="A11" s="204" t="s">
        <v>101</v>
      </c>
      <c r="B11" s="205"/>
      <c r="C11" s="205"/>
      <c r="D11" s="205"/>
      <c r="E11" s="206"/>
      <c r="F11" s="98"/>
    </row>
    <row r="12" spans="1:9" x14ac:dyDescent="0.35">
      <c r="A12" s="104" t="s">
        <v>100</v>
      </c>
      <c r="B12" s="19">
        <v>0</v>
      </c>
      <c r="C12" s="19">
        <v>0</v>
      </c>
      <c r="D12" s="24">
        <v>1</v>
      </c>
      <c r="E12" s="105">
        <f t="shared" si="0"/>
        <v>0</v>
      </c>
      <c r="F12" s="98"/>
    </row>
    <row r="13" spans="1:9" ht="15.6" x14ac:dyDescent="0.3">
      <c r="A13" s="204" t="s">
        <v>103</v>
      </c>
      <c r="B13" s="205"/>
      <c r="C13" s="205"/>
      <c r="D13" s="205"/>
      <c r="E13" s="206"/>
      <c r="F13" s="98"/>
    </row>
    <row r="14" spans="1:9" x14ac:dyDescent="0.35">
      <c r="A14" s="104" t="s">
        <v>126</v>
      </c>
      <c r="B14" s="23">
        <f>'1Β.Κατ_Αδιαφ_Εδαφος'!E18</f>
        <v>54.600000000000009</v>
      </c>
      <c r="C14" s="23">
        <f>'1Β.Κατ_Αδιαφ_Εδαφος'!I18</f>
        <v>70.98</v>
      </c>
      <c r="D14" s="24">
        <v>1</v>
      </c>
      <c r="E14" s="105">
        <f t="shared" si="0"/>
        <v>70.98</v>
      </c>
      <c r="F14" s="98"/>
    </row>
    <row r="15" spans="1:9" x14ac:dyDescent="0.35">
      <c r="A15" s="104" t="s">
        <v>127</v>
      </c>
      <c r="B15" s="23">
        <f>'2Β.Οριζον_αδιαφ_Έδαφος'!B7</f>
        <v>81.37</v>
      </c>
      <c r="C15" s="23">
        <f>'2Β.Οριζον_αδιαφ_Έδαφος'!E7</f>
        <v>74.046700000000001</v>
      </c>
      <c r="D15" s="24">
        <v>1</v>
      </c>
      <c r="E15" s="105">
        <f t="shared" si="0"/>
        <v>74.046700000000001</v>
      </c>
      <c r="F15" s="98"/>
    </row>
    <row r="16" spans="1:9" ht="15.6" x14ac:dyDescent="0.3">
      <c r="A16" s="204" t="s">
        <v>104</v>
      </c>
      <c r="B16" s="205"/>
      <c r="C16" s="205"/>
      <c r="D16" s="205"/>
      <c r="E16" s="206"/>
      <c r="F16" s="98"/>
    </row>
    <row r="17" spans="1:6" x14ac:dyDescent="0.35">
      <c r="A17" s="104" t="s">
        <v>105</v>
      </c>
      <c r="B17" s="23">
        <f>'3.Διαφανείς_Επιφαν'!D34</f>
        <v>12</v>
      </c>
      <c r="C17" s="23">
        <f>'3.Διαφανείς_Επιφαν'!F34</f>
        <v>33.599999999999994</v>
      </c>
      <c r="D17" s="24">
        <v>1</v>
      </c>
      <c r="E17" s="105">
        <f t="shared" si="0"/>
        <v>33.599999999999994</v>
      </c>
      <c r="F17" s="98"/>
    </row>
    <row r="18" spans="1:6" ht="15.6" x14ac:dyDescent="0.3">
      <c r="A18" s="196" t="s">
        <v>106</v>
      </c>
      <c r="B18" s="197"/>
      <c r="C18" s="197"/>
      <c r="D18" s="197"/>
      <c r="E18" s="198"/>
      <c r="F18" s="98"/>
    </row>
    <row r="19" spans="1:6" x14ac:dyDescent="0.35">
      <c r="A19" s="104" t="s">
        <v>107</v>
      </c>
      <c r="D19" s="24">
        <v>0.5</v>
      </c>
      <c r="E19" s="105">
        <f t="shared" si="0"/>
        <v>0</v>
      </c>
      <c r="F19" s="98"/>
    </row>
    <row r="20" spans="1:6" x14ac:dyDescent="0.35">
      <c r="A20" s="104" t="s">
        <v>108</v>
      </c>
      <c r="D20" s="24">
        <v>0.5</v>
      </c>
      <c r="E20" s="105">
        <f t="shared" si="0"/>
        <v>0</v>
      </c>
      <c r="F20" s="98"/>
    </row>
    <row r="21" spans="1:6" x14ac:dyDescent="0.35">
      <c r="A21" s="104" t="s">
        <v>109</v>
      </c>
      <c r="D21" s="24">
        <v>0.5</v>
      </c>
      <c r="E21" s="105">
        <f t="shared" si="0"/>
        <v>0</v>
      </c>
      <c r="F21" s="98"/>
    </row>
    <row r="22" spans="1:6" x14ac:dyDescent="0.35">
      <c r="A22" s="104" t="s">
        <v>110</v>
      </c>
      <c r="D22" s="24">
        <v>0.5</v>
      </c>
      <c r="E22" s="105">
        <f t="shared" si="0"/>
        <v>0</v>
      </c>
      <c r="F22" s="98"/>
    </row>
    <row r="23" spans="1:6" ht="27" customHeight="1" x14ac:dyDescent="0.3">
      <c r="A23" s="208" t="s">
        <v>111</v>
      </c>
      <c r="B23" s="209"/>
      <c r="C23" s="209"/>
      <c r="D23" s="209"/>
      <c r="E23" s="210"/>
      <c r="F23" s="98"/>
    </row>
    <row r="24" spans="1:6" ht="15.6" x14ac:dyDescent="0.3">
      <c r="A24" s="196" t="s">
        <v>112</v>
      </c>
      <c r="B24" s="197"/>
      <c r="C24" s="197"/>
      <c r="D24" s="197"/>
      <c r="E24" s="198"/>
      <c r="F24" s="98"/>
    </row>
    <row r="25" spans="1:6" ht="15" customHeight="1" x14ac:dyDescent="0.35">
      <c r="A25" s="106" t="s">
        <v>132</v>
      </c>
      <c r="D25" s="24">
        <v>0.5</v>
      </c>
      <c r="E25" s="105">
        <f t="shared" si="0"/>
        <v>0</v>
      </c>
      <c r="F25" s="98"/>
    </row>
    <row r="26" spans="1:6" x14ac:dyDescent="0.35">
      <c r="A26" s="104" t="s">
        <v>133</v>
      </c>
      <c r="D26" s="24">
        <v>0.5</v>
      </c>
      <c r="E26" s="105">
        <f t="shared" si="0"/>
        <v>0</v>
      </c>
      <c r="F26" s="98"/>
    </row>
    <row r="27" spans="1:6" x14ac:dyDescent="0.35">
      <c r="A27" s="104" t="s">
        <v>134</v>
      </c>
      <c r="B27" s="23">
        <f>'4Α.Διαχωριστικ_Αδιαφαν_επιφ'!D27</f>
        <v>75.52000000000001</v>
      </c>
      <c r="C27" s="23">
        <f>'4Α.Διαχωριστικ_Αδιαφαν_επιφ'!H27</f>
        <v>77.030400000000014</v>
      </c>
      <c r="D27" s="24">
        <v>0.5</v>
      </c>
      <c r="E27" s="105">
        <f t="shared" si="0"/>
        <v>38.515200000000007</v>
      </c>
      <c r="F27" s="98"/>
    </row>
    <row r="28" spans="1:6" ht="15" customHeight="1" x14ac:dyDescent="0.35">
      <c r="A28" s="104" t="s">
        <v>135</v>
      </c>
      <c r="D28" s="24">
        <v>0.5</v>
      </c>
      <c r="E28" s="105">
        <f t="shared" si="0"/>
        <v>0</v>
      </c>
      <c r="F28" s="98"/>
    </row>
    <row r="29" spans="1:6" ht="15.6" x14ac:dyDescent="0.3">
      <c r="A29" s="204" t="s">
        <v>104</v>
      </c>
      <c r="B29" s="205"/>
      <c r="C29" s="205"/>
      <c r="D29" s="205"/>
      <c r="E29" s="206"/>
      <c r="F29" s="98"/>
    </row>
    <row r="30" spans="1:6" x14ac:dyDescent="0.35">
      <c r="A30" s="104" t="s">
        <v>136</v>
      </c>
      <c r="D30" s="24">
        <v>0.5</v>
      </c>
      <c r="E30" s="105">
        <f t="shared" si="0"/>
        <v>0</v>
      </c>
      <c r="F30" s="98"/>
    </row>
    <row r="31" spans="1:6" x14ac:dyDescent="0.35">
      <c r="A31" s="107" t="s">
        <v>113</v>
      </c>
      <c r="B31" s="90">
        <f>(B7+B8+B9+B10)+(B12)+(B14+B15)+(B17)+(B19+B20+B21+B22)+(B25+B26+B27+B28)+(B30)</f>
        <v>376.85</v>
      </c>
      <c r="C31" s="90"/>
      <c r="E31" s="108">
        <f>(E7+E8+E9+E10)+(E12)+(E14+E15)+(E17)+(E19+E20+E21+E22)+(E25+E26+E27+E28)+(E30)</f>
        <v>288.65160000000003</v>
      </c>
      <c r="F31" s="109"/>
    </row>
    <row r="32" spans="1:6" x14ac:dyDescent="0.3">
      <c r="A32" s="211" t="s">
        <v>114</v>
      </c>
      <c r="B32" s="212"/>
      <c r="C32" s="212"/>
      <c r="D32" s="212"/>
      <c r="E32" s="213"/>
      <c r="F32" s="98"/>
    </row>
    <row r="33" spans="1:6" x14ac:dyDescent="0.35">
      <c r="A33" s="104" t="s">
        <v>115</v>
      </c>
      <c r="E33" s="105">
        <f>0.05*$E$31</f>
        <v>14.432580000000002</v>
      </c>
      <c r="F33" s="98"/>
    </row>
    <row r="34" spans="1:6" x14ac:dyDescent="0.35">
      <c r="A34" s="104" t="s">
        <v>116</v>
      </c>
      <c r="E34" s="105">
        <f>0.1*$E$31</f>
        <v>28.865160000000003</v>
      </c>
      <c r="F34" s="98"/>
    </row>
    <row r="35" spans="1:6" x14ac:dyDescent="0.35">
      <c r="A35" s="104" t="s">
        <v>117</v>
      </c>
      <c r="E35" s="105">
        <f>0.05*$E$31</f>
        <v>14.432580000000002</v>
      </c>
      <c r="F35" s="98"/>
    </row>
    <row r="36" spans="1:6" ht="18.75" customHeight="1" x14ac:dyDescent="0.35">
      <c r="A36" s="107" t="s">
        <v>118</v>
      </c>
      <c r="E36" s="110">
        <f>SUM(E33:E35)</f>
        <v>57.730320000000006</v>
      </c>
      <c r="F36" s="109"/>
    </row>
    <row r="37" spans="1:6" ht="18.75" customHeight="1" x14ac:dyDescent="0.3">
      <c r="A37" s="214" t="s">
        <v>139</v>
      </c>
      <c r="B37" s="197"/>
      <c r="C37" s="197"/>
      <c r="D37" s="197"/>
      <c r="E37" s="198"/>
      <c r="F37" s="109"/>
    </row>
    <row r="38" spans="1:6" ht="21.6" thickBot="1" x14ac:dyDescent="0.45">
      <c r="A38" s="202" t="s">
        <v>119</v>
      </c>
      <c r="B38" s="203"/>
      <c r="C38" s="111"/>
      <c r="D38" s="112"/>
      <c r="E38" s="113">
        <f>E31+E36</f>
        <v>346.38192000000004</v>
      </c>
      <c r="F38" s="109"/>
    </row>
    <row r="39" spans="1:6" ht="19.5" customHeight="1" thickBot="1" x14ac:dyDescent="0.35">
      <c r="A39" s="199" t="s">
        <v>139</v>
      </c>
      <c r="B39" s="200"/>
      <c r="C39" s="200"/>
      <c r="D39" s="200"/>
      <c r="E39" s="201"/>
      <c r="F39" s="98"/>
    </row>
    <row r="40" spans="1:6" s="28" customFormat="1" x14ac:dyDescent="0.35">
      <c r="A40" s="114" t="s">
        <v>120</v>
      </c>
      <c r="B40" s="207" t="s">
        <v>137</v>
      </c>
      <c r="C40" s="207"/>
      <c r="D40" s="207"/>
      <c r="E40" s="115">
        <f>E38/B31</f>
        <v>0.91915064349210562</v>
      </c>
      <c r="F40" s="116"/>
    </row>
    <row r="41" spans="1:6" x14ac:dyDescent="0.35">
      <c r="A41" s="104"/>
      <c r="E41" s="105"/>
      <c r="F41" s="98"/>
    </row>
    <row r="42" spans="1:6" ht="18.75" customHeight="1" x14ac:dyDescent="0.3">
      <c r="A42" s="196" t="s">
        <v>138</v>
      </c>
      <c r="B42" s="197"/>
      <c r="C42" s="197"/>
      <c r="D42" s="197"/>
      <c r="E42" s="198"/>
      <c r="F42" s="98"/>
    </row>
    <row r="43" spans="1:6" s="21" customFormat="1" x14ac:dyDescent="0.3">
      <c r="A43" s="117" t="s">
        <v>140</v>
      </c>
      <c r="B43" s="21" t="s">
        <v>143</v>
      </c>
      <c r="C43" s="21" t="s">
        <v>141</v>
      </c>
      <c r="D43" s="32" t="s">
        <v>142</v>
      </c>
      <c r="E43" s="118"/>
      <c r="F43" s="119"/>
    </row>
    <row r="44" spans="1:6" x14ac:dyDescent="0.35">
      <c r="A44" s="104" t="s">
        <v>144</v>
      </c>
      <c r="B44" s="84">
        <f>7.9*10.3</f>
        <v>81.37</v>
      </c>
      <c r="C44" s="84">
        <v>3</v>
      </c>
      <c r="D44" s="89">
        <f>B44*C44</f>
        <v>244.11</v>
      </c>
      <c r="E44" s="105"/>
      <c r="F44" s="98"/>
    </row>
    <row r="45" spans="1:6" x14ac:dyDescent="0.35">
      <c r="A45" s="104" t="s">
        <v>145</v>
      </c>
      <c r="B45" s="84">
        <f>(7.9*10.3)-(3.9*1.5)</f>
        <v>75.52000000000001</v>
      </c>
      <c r="C45" s="84">
        <v>3</v>
      </c>
      <c r="D45" s="89">
        <f>B45*C45</f>
        <v>226.56000000000003</v>
      </c>
      <c r="E45" s="105"/>
      <c r="F45" s="98"/>
    </row>
    <row r="46" spans="1:6" x14ac:dyDescent="0.35">
      <c r="A46" s="104" t="s">
        <v>146</v>
      </c>
      <c r="B46" s="84">
        <v>75.52</v>
      </c>
      <c r="C46" s="84">
        <v>3</v>
      </c>
      <c r="D46" s="89">
        <f>B46*C46</f>
        <v>226.56</v>
      </c>
      <c r="E46" s="105"/>
      <c r="F46" s="98"/>
    </row>
    <row r="47" spans="1:6" x14ac:dyDescent="0.35">
      <c r="A47" s="104" t="s">
        <v>147</v>
      </c>
      <c r="B47" s="84">
        <v>0</v>
      </c>
      <c r="C47" s="84">
        <v>0</v>
      </c>
      <c r="D47" s="89">
        <f>B47*C47</f>
        <v>0</v>
      </c>
      <c r="E47" s="105"/>
      <c r="F47" s="98"/>
    </row>
    <row r="48" spans="1:6" x14ac:dyDescent="0.35">
      <c r="A48" s="107" t="s">
        <v>46</v>
      </c>
      <c r="D48" s="29">
        <f>SUM(D44:D47)</f>
        <v>697.23</v>
      </c>
      <c r="E48" s="105"/>
      <c r="F48" s="98"/>
    </row>
    <row r="49" spans="1:10" x14ac:dyDescent="0.35">
      <c r="A49" s="104"/>
      <c r="E49" s="105"/>
      <c r="F49" s="98"/>
    </row>
    <row r="50" spans="1:10" x14ac:dyDescent="0.35">
      <c r="A50" s="107" t="s">
        <v>148</v>
      </c>
      <c r="D50" s="95">
        <f>B31/D48</f>
        <v>0.54049596259483956</v>
      </c>
      <c r="E50" s="105"/>
      <c r="F50" s="98"/>
    </row>
    <row r="51" spans="1:10" x14ac:dyDescent="0.35">
      <c r="A51" s="107"/>
      <c r="D51" s="29"/>
      <c r="E51" s="105"/>
      <c r="F51" s="98"/>
    </row>
    <row r="52" spans="1:10" s="35" customFormat="1" ht="33.6" x14ac:dyDescent="0.55000000000000004">
      <c r="A52" s="215" t="s">
        <v>153</v>
      </c>
      <c r="B52" s="216"/>
      <c r="C52" s="216"/>
      <c r="D52" s="216"/>
      <c r="E52" s="217"/>
      <c r="F52" s="120"/>
      <c r="G52" s="34"/>
      <c r="H52" s="34"/>
      <c r="I52" s="34"/>
    </row>
    <row r="53" spans="1:10" ht="15" customHeight="1" x14ac:dyDescent="0.3">
      <c r="A53" s="218" t="s">
        <v>152</v>
      </c>
      <c r="B53" s="219"/>
      <c r="C53" s="219"/>
      <c r="D53" s="219"/>
      <c r="E53" s="220"/>
      <c r="F53" s="121"/>
      <c r="G53" s="18"/>
      <c r="H53" s="18"/>
      <c r="I53" s="18"/>
    </row>
    <row r="54" spans="1:10" ht="14.4" x14ac:dyDescent="0.3">
      <c r="A54" s="218"/>
      <c r="B54" s="219"/>
      <c r="C54" s="219"/>
      <c r="D54" s="219"/>
      <c r="E54" s="220"/>
      <c r="F54" s="121"/>
      <c r="G54" s="18"/>
      <c r="H54" s="18"/>
      <c r="I54" s="18"/>
    </row>
    <row r="55" spans="1:10" ht="14.4" x14ac:dyDescent="0.3">
      <c r="A55" s="72"/>
      <c r="B55" s="8"/>
      <c r="C55" s="8"/>
      <c r="D55" s="8"/>
      <c r="E55" s="73"/>
      <c r="F55" s="69"/>
      <c r="G55" s="8"/>
      <c r="H55" s="8"/>
      <c r="I55" s="8"/>
    </row>
    <row r="56" spans="1:10" ht="17.25" customHeight="1" x14ac:dyDescent="0.3">
      <c r="A56" s="85" t="s">
        <v>154</v>
      </c>
      <c r="B56" s="219" t="s">
        <v>149</v>
      </c>
      <c r="C56" s="219"/>
      <c r="D56" s="219"/>
      <c r="E56" s="220"/>
      <c r="F56" s="122"/>
      <c r="G56" s="30"/>
      <c r="H56" s="8"/>
      <c r="I56" s="8"/>
    </row>
    <row r="57" spans="1:10" ht="14.4" x14ac:dyDescent="0.3">
      <c r="A57" s="123"/>
      <c r="B57" s="13" t="s">
        <v>7</v>
      </c>
      <c r="C57" s="13" t="s">
        <v>8</v>
      </c>
      <c r="D57" s="13" t="s">
        <v>9</v>
      </c>
      <c r="E57" s="86" t="s">
        <v>10</v>
      </c>
      <c r="F57" s="98"/>
      <c r="H57" s="8"/>
      <c r="I57" s="8"/>
    </row>
    <row r="58" spans="1:10" ht="14.4" x14ac:dyDescent="0.3">
      <c r="A58" s="124" t="s">
        <v>11</v>
      </c>
      <c r="B58" s="14">
        <v>1.25</v>
      </c>
      <c r="C58" s="14">
        <v>1.1299999999999999</v>
      </c>
      <c r="D58" s="14">
        <v>1.04</v>
      </c>
      <c r="E58" s="125">
        <v>0.95</v>
      </c>
      <c r="F58" s="98"/>
      <c r="H58" s="8"/>
      <c r="I58" s="8"/>
    </row>
    <row r="59" spans="1:10" ht="14.4" x14ac:dyDescent="0.3">
      <c r="A59" s="126">
        <v>0.3</v>
      </c>
      <c r="B59" s="14">
        <v>1.17</v>
      </c>
      <c r="C59" s="14">
        <v>1.05</v>
      </c>
      <c r="D59" s="14">
        <v>0.96</v>
      </c>
      <c r="E59" s="125">
        <v>0.88</v>
      </c>
      <c r="F59" s="98"/>
      <c r="H59" s="8"/>
      <c r="I59" s="8"/>
    </row>
    <row r="60" spans="1:10" ht="14.4" x14ac:dyDescent="0.3">
      <c r="A60" s="126">
        <v>0.4</v>
      </c>
      <c r="B60" s="14">
        <v>1.1000000000000001</v>
      </c>
      <c r="C60" s="14">
        <v>0.99</v>
      </c>
      <c r="D60" s="14">
        <v>0.91</v>
      </c>
      <c r="E60" s="125">
        <v>0.83</v>
      </c>
      <c r="F60" s="98"/>
      <c r="H60" s="8"/>
      <c r="I60" s="8"/>
    </row>
    <row r="61" spans="1:10" ht="14.4" x14ac:dyDescent="0.3">
      <c r="A61" s="126">
        <v>0.5</v>
      </c>
      <c r="B61" s="14">
        <v>1.04</v>
      </c>
      <c r="C61" s="14">
        <v>0.93</v>
      </c>
      <c r="D61" s="14">
        <v>0.86</v>
      </c>
      <c r="E61" s="125">
        <v>0.78</v>
      </c>
      <c r="F61" s="98"/>
      <c r="H61" s="8"/>
      <c r="I61" s="8"/>
    </row>
    <row r="62" spans="1:10" ht="15.6" x14ac:dyDescent="0.3">
      <c r="A62" s="127">
        <v>0.6</v>
      </c>
      <c r="B62" s="93">
        <v>0.98</v>
      </c>
      <c r="C62" s="14">
        <v>0.89</v>
      </c>
      <c r="D62" s="14">
        <v>0.81</v>
      </c>
      <c r="E62" s="125">
        <v>0.73</v>
      </c>
      <c r="F62" s="98"/>
      <c r="H62" s="8"/>
      <c r="I62" s="8"/>
    </row>
    <row r="63" spans="1:10" ht="14.4" x14ac:dyDescent="0.3">
      <c r="A63" s="126">
        <v>0.7</v>
      </c>
      <c r="B63" s="14">
        <v>0.92</v>
      </c>
      <c r="C63" s="14">
        <v>0.83</v>
      </c>
      <c r="D63" s="14">
        <v>0.76</v>
      </c>
      <c r="E63" s="125">
        <v>0.68</v>
      </c>
      <c r="F63" s="98"/>
      <c r="H63" s="8"/>
      <c r="I63" s="8"/>
    </row>
    <row r="64" spans="1:10" s="51" customFormat="1" ht="14.4" x14ac:dyDescent="0.3">
      <c r="A64" s="124">
        <v>0.8</v>
      </c>
      <c r="B64" s="92">
        <v>0.86</v>
      </c>
      <c r="C64" s="21">
        <v>0.77</v>
      </c>
      <c r="D64" s="21">
        <v>0.71</v>
      </c>
      <c r="E64" s="128">
        <v>0.63</v>
      </c>
      <c r="F64" s="129"/>
      <c r="G64" s="91"/>
      <c r="H64" s="91"/>
      <c r="I64" s="91"/>
      <c r="J64" s="91"/>
    </row>
    <row r="65" spans="1:10" ht="14.4" x14ac:dyDescent="0.3">
      <c r="A65" s="126">
        <v>0.9</v>
      </c>
      <c r="B65" s="14">
        <v>0.8</v>
      </c>
      <c r="C65" s="14">
        <v>0.73</v>
      </c>
      <c r="D65" s="14">
        <v>0.65</v>
      </c>
      <c r="E65" s="125">
        <v>0.59</v>
      </c>
      <c r="F65" s="98"/>
      <c r="G65" s="91"/>
      <c r="H65" s="91"/>
      <c r="I65" s="91"/>
      <c r="J65" s="91"/>
    </row>
    <row r="66" spans="1:10" ht="14.4" x14ac:dyDescent="0.3">
      <c r="A66" s="124" t="s">
        <v>12</v>
      </c>
      <c r="B66" s="14">
        <v>0.77</v>
      </c>
      <c r="C66" s="14">
        <v>0.69</v>
      </c>
      <c r="D66" s="14">
        <v>0.62</v>
      </c>
      <c r="E66" s="125">
        <v>0.55000000000000004</v>
      </c>
      <c r="F66" s="98"/>
      <c r="G66" s="91"/>
      <c r="H66" s="91"/>
      <c r="I66" s="91"/>
      <c r="J66" s="91"/>
    </row>
    <row r="67" spans="1:10" ht="12.75" customHeight="1" thickBot="1" x14ac:dyDescent="0.35">
      <c r="A67" s="72"/>
      <c r="B67" s="70"/>
      <c r="C67" s="70"/>
      <c r="D67" s="70"/>
      <c r="E67" s="76"/>
      <c r="F67" s="69"/>
      <c r="G67" s="91"/>
      <c r="H67" s="91"/>
      <c r="I67" s="91"/>
      <c r="J67" s="91"/>
    </row>
    <row r="68" spans="1:10" ht="34.5" customHeight="1" x14ac:dyDescent="0.3">
      <c r="A68" s="221" t="s">
        <v>203</v>
      </c>
      <c r="B68" s="222" t="s">
        <v>204</v>
      </c>
      <c r="C68" s="223"/>
      <c r="D68" s="223"/>
      <c r="E68" s="224"/>
      <c r="F68" s="69"/>
      <c r="G68" s="8"/>
      <c r="H68" s="8"/>
      <c r="I68" s="8"/>
    </row>
    <row r="69" spans="1:10" ht="34.5" customHeight="1" thickBot="1" x14ac:dyDescent="0.35">
      <c r="A69" s="221"/>
      <c r="B69" s="225"/>
      <c r="C69" s="226"/>
      <c r="D69" s="226"/>
      <c r="E69" s="227"/>
      <c r="F69" s="98"/>
    </row>
    <row r="70" spans="1:10" ht="18.600000000000001" thickBot="1" x14ac:dyDescent="0.4">
      <c r="A70" s="130"/>
      <c r="B70" s="131"/>
      <c r="C70" s="131"/>
      <c r="D70" s="132"/>
      <c r="E70" s="133"/>
      <c r="F70" s="98"/>
    </row>
    <row r="71" spans="1:10" x14ac:dyDescent="0.35">
      <c r="A71" s="134"/>
      <c r="B71" s="134"/>
      <c r="C71" s="134"/>
      <c r="D71" s="135"/>
      <c r="E71" s="136"/>
    </row>
  </sheetData>
  <mergeCells count="21">
    <mergeCell ref="A52:E52"/>
    <mergeCell ref="A53:E54"/>
    <mergeCell ref="B56:E56"/>
    <mergeCell ref="A68:A69"/>
    <mergeCell ref="B68:E69"/>
    <mergeCell ref="A1:E2"/>
    <mergeCell ref="A42:E42"/>
    <mergeCell ref="A39:E39"/>
    <mergeCell ref="A38:B38"/>
    <mergeCell ref="A6:E6"/>
    <mergeCell ref="A11:E11"/>
    <mergeCell ref="B40:D40"/>
    <mergeCell ref="A23:E23"/>
    <mergeCell ref="A24:E24"/>
    <mergeCell ref="A29:E29"/>
    <mergeCell ref="A32:E32"/>
    <mergeCell ref="A13:E13"/>
    <mergeCell ref="A16:E16"/>
    <mergeCell ref="A18:E18"/>
    <mergeCell ref="A5:E5"/>
    <mergeCell ref="A37:E37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workbookViewId="0"/>
  </sheetViews>
  <sheetFormatPr defaultRowHeight="14.4" x14ac:dyDescent="0.3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x14ac:dyDescent="0.3">
      <c r="B1" s="59" t="s">
        <v>193</v>
      </c>
      <c r="C1" s="59"/>
      <c r="D1" s="63"/>
      <c r="E1" s="63"/>
      <c r="F1" s="63"/>
    </row>
    <row r="2" spans="2:6" x14ac:dyDescent="0.3">
      <c r="B2" s="59" t="s">
        <v>194</v>
      </c>
      <c r="C2" s="59"/>
      <c r="D2" s="63"/>
      <c r="E2" s="63"/>
      <c r="F2" s="63"/>
    </row>
    <row r="3" spans="2:6" x14ac:dyDescent="0.3">
      <c r="B3" s="60"/>
      <c r="C3" s="60"/>
      <c r="D3" s="64"/>
      <c r="E3" s="64"/>
      <c r="F3" s="64"/>
    </row>
    <row r="4" spans="2:6" ht="57.6" x14ac:dyDescent="0.3">
      <c r="B4" s="60" t="s">
        <v>195</v>
      </c>
      <c r="C4" s="60"/>
      <c r="D4" s="64"/>
      <c r="E4" s="64"/>
      <c r="F4" s="64"/>
    </row>
    <row r="5" spans="2:6" x14ac:dyDescent="0.3">
      <c r="B5" s="60"/>
      <c r="C5" s="60"/>
      <c r="D5" s="64"/>
      <c r="E5" s="64"/>
      <c r="F5" s="64"/>
    </row>
    <row r="6" spans="2:6" x14ac:dyDescent="0.3">
      <c r="B6" s="59" t="s">
        <v>196</v>
      </c>
      <c r="C6" s="59"/>
      <c r="D6" s="63"/>
      <c r="E6" s="63" t="s">
        <v>197</v>
      </c>
      <c r="F6" s="63" t="s">
        <v>198</v>
      </c>
    </row>
    <row r="7" spans="2:6" ht="15" thickBot="1" x14ac:dyDescent="0.35">
      <c r="B7" s="60"/>
      <c r="C7" s="60"/>
      <c r="D7" s="64"/>
      <c r="E7" s="64"/>
      <c r="F7" s="64"/>
    </row>
    <row r="8" spans="2:6" ht="43.8" thickBot="1" x14ac:dyDescent="0.35">
      <c r="B8" s="61" t="s">
        <v>199</v>
      </c>
      <c r="C8" s="62"/>
      <c r="D8" s="65"/>
      <c r="E8" s="65">
        <v>1</v>
      </c>
      <c r="F8" s="66" t="s">
        <v>200</v>
      </c>
    </row>
    <row r="9" spans="2:6" x14ac:dyDescent="0.3">
      <c r="B9" s="60"/>
      <c r="C9" s="60"/>
      <c r="D9" s="64"/>
      <c r="E9" s="64"/>
      <c r="F9" s="64"/>
    </row>
    <row r="10" spans="2:6" x14ac:dyDescent="0.3">
      <c r="B10" s="60"/>
      <c r="C10" s="60"/>
      <c r="D10" s="64"/>
      <c r="E10" s="64"/>
      <c r="F10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46" zoomScale="120" workbookViewId="0">
      <selection activeCell="F6" sqref="F6"/>
    </sheetView>
  </sheetViews>
  <sheetFormatPr defaultRowHeight="14.4" x14ac:dyDescent="0.3"/>
  <cols>
    <col min="1" max="3" width="10.6640625" customWidth="1"/>
    <col min="4" max="4" width="12.109375" customWidth="1"/>
    <col min="5" max="9" width="10.6640625" customWidth="1"/>
  </cols>
  <sheetData>
    <row r="1" spans="1:15" ht="12" customHeight="1" thickBot="1" x14ac:dyDescent="0.35">
      <c r="A1" s="157" t="s">
        <v>23</v>
      </c>
      <c r="B1" s="158"/>
      <c r="C1" s="159"/>
      <c r="D1" s="9"/>
      <c r="E1" s="163" t="s">
        <v>13</v>
      </c>
      <c r="F1" s="164"/>
      <c r="G1" s="164"/>
      <c r="H1" s="164"/>
      <c r="I1" s="165"/>
    </row>
    <row r="2" spans="1:15" ht="12" customHeight="1" thickBot="1" x14ac:dyDescent="0.35">
      <c r="A2" s="160"/>
      <c r="B2" s="161"/>
      <c r="C2" s="162"/>
      <c r="D2" s="2"/>
      <c r="E2" s="163" t="s">
        <v>14</v>
      </c>
      <c r="F2" s="166"/>
      <c r="G2" s="166"/>
      <c r="H2" s="166"/>
      <c r="I2" s="167"/>
    </row>
    <row r="3" spans="1:15" ht="19.95" customHeight="1" thickBot="1" x14ac:dyDescent="0.45">
      <c r="B3" s="36" t="s">
        <v>145</v>
      </c>
      <c r="C3" s="2"/>
      <c r="D3" s="2"/>
      <c r="E3" s="2"/>
      <c r="F3" s="2"/>
      <c r="G3" s="2"/>
      <c r="H3" s="2"/>
      <c r="I3" s="3"/>
    </row>
    <row r="4" spans="1:15" ht="15" customHeight="1" thickBot="1" x14ac:dyDescent="0.35">
      <c r="A4" s="150" t="s">
        <v>156</v>
      </c>
      <c r="B4" s="151"/>
      <c r="C4" s="151"/>
      <c r="D4" s="151"/>
      <c r="E4" s="151"/>
      <c r="F4" s="151"/>
      <c r="G4" s="151"/>
      <c r="H4" s="151"/>
      <c r="I4" s="152"/>
    </row>
    <row r="5" spans="1:15" s="15" customFormat="1" ht="12" customHeight="1" thickBot="1" x14ac:dyDescent="0.35">
      <c r="A5" s="40" t="s">
        <v>164</v>
      </c>
      <c r="B5" s="41" t="s">
        <v>169</v>
      </c>
      <c r="C5" s="41">
        <f>(7.9*3)</f>
        <v>23.700000000000003</v>
      </c>
      <c r="D5" s="38"/>
      <c r="E5" s="38"/>
      <c r="F5" s="38"/>
      <c r="G5" s="38"/>
      <c r="H5" s="38"/>
      <c r="I5" s="39"/>
    </row>
    <row r="6" spans="1:15" s="15" customFormat="1" ht="12" customHeight="1" thickBot="1" x14ac:dyDescent="0.35">
      <c r="A6" s="40" t="s">
        <v>165</v>
      </c>
      <c r="B6" s="41" t="s">
        <v>185</v>
      </c>
      <c r="C6" s="38"/>
      <c r="D6" s="41"/>
      <c r="E6" s="38"/>
      <c r="F6" s="44">
        <f>(0.7*2.5)+(4*0.5)+(3.9*0.18)+((0.5-0.18)*0.3)</f>
        <v>4.548</v>
      </c>
      <c r="G6" s="38"/>
      <c r="H6" s="38"/>
      <c r="I6" s="39"/>
    </row>
    <row r="7" spans="1:15" s="15" customFormat="1" ht="12" customHeight="1" thickBot="1" x14ac:dyDescent="0.35">
      <c r="A7" s="40" t="s">
        <v>16</v>
      </c>
      <c r="B7" s="41" t="s">
        <v>186</v>
      </c>
      <c r="C7" s="38"/>
      <c r="D7" s="43">
        <f>(1.6*1.2)+(1.6*2.2)</f>
        <v>5.44</v>
      </c>
      <c r="E7" s="38"/>
      <c r="F7" s="38"/>
      <c r="G7" s="38"/>
      <c r="H7" s="38"/>
      <c r="I7" s="39"/>
    </row>
    <row r="8" spans="1:15" s="15" customFormat="1" ht="12" customHeight="1" thickBot="1" x14ac:dyDescent="0.35">
      <c r="A8" s="40" t="s">
        <v>25</v>
      </c>
      <c r="B8" s="38"/>
      <c r="C8" s="38"/>
      <c r="D8" s="38"/>
      <c r="E8" s="41" t="s">
        <v>176</v>
      </c>
      <c r="F8" s="38"/>
      <c r="G8" s="43">
        <f>23.7-4.55-5.44</f>
        <v>13.709999999999997</v>
      </c>
      <c r="H8" s="38"/>
      <c r="I8" s="39"/>
    </row>
    <row r="9" spans="1:15" x14ac:dyDescent="0.3">
      <c r="A9" s="144" t="s">
        <v>17</v>
      </c>
      <c r="B9" s="145"/>
      <c r="C9" s="145"/>
      <c r="D9" s="145"/>
      <c r="E9" s="145"/>
      <c r="F9" s="145"/>
      <c r="G9" s="145"/>
      <c r="H9" s="145"/>
      <c r="I9" s="146"/>
    </row>
    <row r="10" spans="1:15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15" x14ac:dyDescent="0.3">
      <c r="A11" s="1"/>
      <c r="B11" s="2"/>
      <c r="C11" s="2"/>
      <c r="D11" s="2"/>
      <c r="E11" s="2"/>
      <c r="F11" s="2"/>
      <c r="G11" s="7"/>
      <c r="H11" s="2"/>
      <c r="I11" s="3"/>
    </row>
    <row r="12" spans="1:15" x14ac:dyDescent="0.3">
      <c r="A12" s="1"/>
      <c r="B12" s="2"/>
      <c r="C12" s="2"/>
      <c r="D12" s="2"/>
      <c r="E12" s="2"/>
      <c r="F12" s="2"/>
      <c r="G12" s="7"/>
      <c r="H12" s="2"/>
      <c r="I12" s="3"/>
    </row>
    <row r="13" spans="1:15" ht="15.6" x14ac:dyDescent="0.3">
      <c r="A13" s="1"/>
      <c r="B13" s="2"/>
      <c r="C13" s="2"/>
      <c r="D13" s="2"/>
      <c r="E13" s="2"/>
      <c r="F13" s="2"/>
      <c r="G13" s="7"/>
      <c r="H13" s="2"/>
      <c r="I13" s="3"/>
      <c r="J13" s="153"/>
      <c r="K13" s="154"/>
      <c r="L13" s="154"/>
      <c r="M13" s="154"/>
      <c r="N13" s="154"/>
      <c r="O13" s="154"/>
    </row>
    <row r="14" spans="1:15" x14ac:dyDescent="0.3">
      <c r="A14" s="1"/>
      <c r="B14" s="2"/>
      <c r="C14" s="2"/>
      <c r="D14" s="2"/>
      <c r="E14" s="2"/>
      <c r="F14" s="2"/>
      <c r="G14" s="7"/>
      <c r="H14" s="2"/>
      <c r="I14" s="3"/>
    </row>
    <row r="15" spans="1:15" x14ac:dyDescent="0.3">
      <c r="A15" s="1"/>
      <c r="B15" s="2"/>
      <c r="C15" s="2"/>
      <c r="D15" s="2"/>
      <c r="E15" s="2"/>
      <c r="F15" s="2"/>
      <c r="G15" s="7"/>
      <c r="H15" s="2"/>
      <c r="I15" s="3"/>
    </row>
    <row r="16" spans="1:15" x14ac:dyDescent="0.3">
      <c r="A16" s="1"/>
      <c r="B16" s="2"/>
      <c r="C16" s="2"/>
      <c r="D16" s="2"/>
      <c r="E16" s="2"/>
      <c r="F16" s="2"/>
      <c r="G16" s="7"/>
      <c r="H16" s="2"/>
      <c r="I16" s="3"/>
    </row>
    <row r="17" spans="1:9" x14ac:dyDescent="0.3">
      <c r="A17" s="1"/>
      <c r="B17" s="2"/>
      <c r="C17" s="2"/>
      <c r="D17" s="2"/>
      <c r="E17" s="2"/>
      <c r="F17" s="2"/>
      <c r="G17" s="2"/>
      <c r="H17" s="2"/>
      <c r="I17" s="3"/>
    </row>
    <row r="18" spans="1:9" x14ac:dyDescent="0.3">
      <c r="A18" s="1"/>
      <c r="B18" s="10"/>
      <c r="C18" s="10"/>
      <c r="D18" s="10"/>
      <c r="E18" s="10"/>
      <c r="F18" s="10"/>
      <c r="G18" s="10"/>
      <c r="H18" s="10"/>
      <c r="I18" s="11"/>
    </row>
    <row r="19" spans="1:9" s="16" customFormat="1" ht="12" customHeight="1" thickBot="1" x14ac:dyDescent="0.35">
      <c r="A19" s="147" t="s">
        <v>22</v>
      </c>
      <c r="B19" s="155"/>
      <c r="C19" s="155"/>
      <c r="D19" s="155"/>
      <c r="E19" s="155"/>
      <c r="F19" s="155"/>
      <c r="G19" s="155"/>
      <c r="H19" s="155"/>
      <c r="I19" s="156"/>
    </row>
    <row r="20" spans="1:9" ht="15" customHeight="1" thickBot="1" x14ac:dyDescent="0.35">
      <c r="A20" s="150" t="s">
        <v>157</v>
      </c>
      <c r="B20" s="151"/>
      <c r="C20" s="151"/>
      <c r="D20" s="151"/>
      <c r="E20" s="151"/>
      <c r="F20" s="151"/>
      <c r="G20" s="151"/>
      <c r="H20" s="151"/>
      <c r="I20" s="152"/>
    </row>
    <row r="21" spans="1:9" s="15" customFormat="1" ht="12" customHeight="1" thickBot="1" x14ac:dyDescent="0.35">
      <c r="A21" s="42" t="s">
        <v>21</v>
      </c>
      <c r="B21" s="41" t="s">
        <v>171</v>
      </c>
      <c r="C21" s="41">
        <f>(10.3*3)</f>
        <v>30.900000000000002</v>
      </c>
      <c r="D21" s="38"/>
      <c r="E21" s="38"/>
      <c r="F21" s="38"/>
      <c r="G21" s="38"/>
      <c r="H21" s="38"/>
      <c r="I21" s="39"/>
    </row>
    <row r="22" spans="1:9" s="15" customFormat="1" ht="12" customHeight="1" thickBot="1" x14ac:dyDescent="0.35">
      <c r="A22" s="42" t="s">
        <v>15</v>
      </c>
      <c r="B22" s="41" t="s">
        <v>172</v>
      </c>
      <c r="C22" s="38"/>
      <c r="D22" s="38"/>
      <c r="E22" s="45">
        <f>(10.3*0.5)+(2*0.7*2.5)+((0.35+0.3)*2.5)</f>
        <v>10.275</v>
      </c>
      <c r="F22" s="38"/>
      <c r="G22" s="38"/>
      <c r="H22" s="38"/>
      <c r="I22" s="39"/>
    </row>
    <row r="23" spans="1:9" s="15" customFormat="1" ht="12" customHeight="1" thickBot="1" x14ac:dyDescent="0.35">
      <c r="A23" s="42" t="s">
        <v>16</v>
      </c>
      <c r="B23" s="41" t="s">
        <v>179</v>
      </c>
      <c r="C23" s="38"/>
      <c r="D23" s="41">
        <f>(0.6*0.9)+(0.8*0.9)</f>
        <v>1.2600000000000002</v>
      </c>
      <c r="E23" s="38"/>
      <c r="F23" s="38"/>
      <c r="G23" s="38"/>
      <c r="H23" s="38"/>
      <c r="I23" s="39"/>
    </row>
    <row r="24" spans="1:9" s="15" customFormat="1" ht="12" customHeight="1" thickBot="1" x14ac:dyDescent="0.35">
      <c r="A24" s="42" t="s">
        <v>24</v>
      </c>
      <c r="B24" s="38"/>
      <c r="C24" s="38"/>
      <c r="D24" s="38"/>
      <c r="E24" s="41" t="s">
        <v>180</v>
      </c>
      <c r="F24" s="38"/>
      <c r="G24" s="43">
        <f>30.9-10.28-1.26</f>
        <v>19.359999999999996</v>
      </c>
      <c r="H24" s="38"/>
      <c r="I24" s="39"/>
    </row>
    <row r="25" spans="1:9" x14ac:dyDescent="0.3">
      <c r="A25" s="144" t="s">
        <v>18</v>
      </c>
      <c r="B25" s="145"/>
      <c r="C25" s="145"/>
      <c r="D25" s="145"/>
      <c r="E25" s="145"/>
      <c r="F25" s="145"/>
      <c r="G25" s="145"/>
      <c r="H25" s="145"/>
      <c r="I25" s="146"/>
    </row>
    <row r="26" spans="1:9" x14ac:dyDescent="0.3">
      <c r="A26" s="1"/>
      <c r="B26" s="2"/>
      <c r="C26" s="2"/>
      <c r="D26" s="2"/>
      <c r="E26" s="2"/>
      <c r="F26" s="2"/>
      <c r="G26" s="2"/>
      <c r="H26" s="2"/>
      <c r="I26" s="3"/>
    </row>
    <row r="27" spans="1:9" x14ac:dyDescent="0.3">
      <c r="A27" s="1"/>
      <c r="B27" s="2"/>
      <c r="C27" s="2"/>
      <c r="D27" s="2"/>
      <c r="E27" s="2"/>
      <c r="F27" s="2"/>
      <c r="G27" s="7"/>
      <c r="H27" s="2"/>
      <c r="I27" s="3"/>
    </row>
    <row r="28" spans="1:9" x14ac:dyDescent="0.3">
      <c r="A28" s="1"/>
      <c r="B28" s="2"/>
      <c r="C28" s="2"/>
      <c r="D28" s="2"/>
      <c r="E28" s="2"/>
      <c r="F28" s="2"/>
      <c r="G28" s="7"/>
      <c r="H28" s="2"/>
      <c r="I28" s="3"/>
    </row>
    <row r="29" spans="1:9" x14ac:dyDescent="0.3">
      <c r="A29" s="1"/>
      <c r="B29" s="2"/>
      <c r="C29" s="2"/>
      <c r="D29" s="2"/>
      <c r="E29" s="2"/>
      <c r="F29" s="2"/>
      <c r="G29" s="7"/>
      <c r="H29" s="2"/>
      <c r="I29" s="3"/>
    </row>
    <row r="30" spans="1:9" x14ac:dyDescent="0.3">
      <c r="A30" s="1"/>
      <c r="B30" s="2"/>
      <c r="C30" s="2"/>
      <c r="D30" s="2"/>
      <c r="E30" s="2"/>
      <c r="F30" s="2"/>
      <c r="G30" s="7"/>
      <c r="H30" s="2"/>
      <c r="I30" s="3"/>
    </row>
    <row r="31" spans="1:9" x14ac:dyDescent="0.3">
      <c r="A31" s="1"/>
      <c r="B31" s="2"/>
      <c r="C31" s="2"/>
      <c r="D31" s="2"/>
      <c r="E31" s="2"/>
      <c r="F31" s="2"/>
      <c r="G31" s="7"/>
      <c r="H31" s="2"/>
      <c r="I31" s="3"/>
    </row>
    <row r="32" spans="1:9" x14ac:dyDescent="0.3">
      <c r="A32" s="1"/>
      <c r="B32" s="2"/>
      <c r="C32" s="2"/>
      <c r="D32" s="2"/>
      <c r="E32" s="2"/>
      <c r="F32" s="2"/>
      <c r="G32" s="7"/>
      <c r="H32" s="2"/>
      <c r="I32" s="3"/>
    </row>
    <row r="33" spans="1:9" x14ac:dyDescent="0.3">
      <c r="A33" s="1"/>
      <c r="B33" s="2"/>
      <c r="C33" s="2"/>
      <c r="D33" s="2"/>
      <c r="E33" s="2"/>
      <c r="F33" s="2"/>
      <c r="G33" s="2"/>
      <c r="H33" s="2"/>
      <c r="I33" s="3"/>
    </row>
    <row r="34" spans="1:9" x14ac:dyDescent="0.3">
      <c r="A34" s="1"/>
      <c r="B34" s="2"/>
      <c r="C34" s="2"/>
      <c r="D34" s="2"/>
      <c r="E34" s="2"/>
      <c r="F34" s="2"/>
      <c r="G34" s="2"/>
      <c r="H34" s="2"/>
      <c r="I34" s="3"/>
    </row>
    <row r="35" spans="1:9" s="16" customFormat="1" ht="12" customHeight="1" thickBot="1" x14ac:dyDescent="0.35">
      <c r="A35" s="147" t="s">
        <v>22</v>
      </c>
      <c r="B35" s="148"/>
      <c r="C35" s="148"/>
      <c r="D35" s="148"/>
      <c r="E35" s="148"/>
      <c r="F35" s="148"/>
      <c r="G35" s="148"/>
      <c r="H35" s="148"/>
      <c r="I35" s="149"/>
    </row>
    <row r="36" spans="1:9" ht="15" customHeight="1" thickBot="1" x14ac:dyDescent="0.35">
      <c r="A36" s="150" t="s">
        <v>158</v>
      </c>
      <c r="B36" s="151"/>
      <c r="C36" s="151"/>
      <c r="D36" s="151"/>
      <c r="E36" s="151"/>
      <c r="F36" s="151"/>
      <c r="G36" s="151"/>
      <c r="H36" s="151"/>
      <c r="I36" s="152"/>
    </row>
    <row r="37" spans="1:9" s="15" customFormat="1" ht="12" customHeight="1" thickBot="1" x14ac:dyDescent="0.35">
      <c r="A37" s="42" t="s">
        <v>21</v>
      </c>
      <c r="B37" s="41" t="s">
        <v>187</v>
      </c>
      <c r="C37" s="38">
        <f>7.9*3</f>
        <v>23.700000000000003</v>
      </c>
      <c r="D37" s="38"/>
      <c r="E37" s="38"/>
      <c r="F37" s="38"/>
      <c r="G37" s="38"/>
      <c r="H37" s="38"/>
      <c r="I37" s="39"/>
    </row>
    <row r="38" spans="1:9" s="15" customFormat="1" ht="12" customHeight="1" thickBot="1" x14ac:dyDescent="0.35">
      <c r="A38" s="42" t="s">
        <v>15</v>
      </c>
      <c r="B38" s="41" t="s">
        <v>188</v>
      </c>
      <c r="C38" s="38"/>
      <c r="D38" s="38"/>
      <c r="E38" s="45">
        <f>(2*0.7*2.5)+(0.35*2.5)+(7.9*0.5)</f>
        <v>8.3249999999999993</v>
      </c>
      <c r="F38" s="38"/>
      <c r="G38" s="38"/>
      <c r="H38" s="38"/>
      <c r="I38" s="39"/>
    </row>
    <row r="39" spans="1:9" s="15" customFormat="1" ht="12" customHeight="1" thickBot="1" x14ac:dyDescent="0.35">
      <c r="A39" s="42" t="s">
        <v>16</v>
      </c>
      <c r="B39" s="41" t="s">
        <v>189</v>
      </c>
      <c r="C39" s="38"/>
      <c r="D39" s="38"/>
      <c r="E39" s="41">
        <f>(1.6*1.2)+(0.8*1.2)+(1.1*2.2)</f>
        <v>5.3000000000000007</v>
      </c>
      <c r="F39" s="38"/>
      <c r="G39" s="38"/>
      <c r="H39" s="38"/>
      <c r="I39" s="39"/>
    </row>
    <row r="40" spans="1:9" s="15" customFormat="1" ht="12" customHeight="1" thickBot="1" x14ac:dyDescent="0.35">
      <c r="A40" s="42" t="s">
        <v>24</v>
      </c>
      <c r="B40" s="38"/>
      <c r="C40" s="38"/>
      <c r="D40" s="38"/>
      <c r="E40" s="50" t="s">
        <v>190</v>
      </c>
      <c r="F40" s="41">
        <f>23.7-8.33-5.3</f>
        <v>10.07</v>
      </c>
      <c r="G40" s="38"/>
      <c r="H40" s="38"/>
      <c r="I40" s="39"/>
    </row>
    <row r="41" spans="1:9" x14ac:dyDescent="0.3">
      <c r="A41" s="144" t="s">
        <v>19</v>
      </c>
      <c r="B41" s="145"/>
      <c r="C41" s="145"/>
      <c r="D41" s="145"/>
      <c r="E41" s="145"/>
      <c r="F41" s="145"/>
      <c r="G41" s="145"/>
      <c r="H41" s="145"/>
      <c r="I41" s="146"/>
    </row>
    <row r="42" spans="1:9" x14ac:dyDescent="0.3">
      <c r="A42" s="1"/>
      <c r="B42" s="2"/>
      <c r="C42" s="2"/>
      <c r="D42" s="2"/>
      <c r="E42" s="2"/>
      <c r="F42" s="2"/>
      <c r="G42" s="2"/>
      <c r="H42" s="2"/>
      <c r="I42" s="3"/>
    </row>
    <row r="43" spans="1:9" x14ac:dyDescent="0.3">
      <c r="A43" s="1"/>
      <c r="B43" s="2"/>
      <c r="C43" s="2"/>
      <c r="D43" s="2"/>
      <c r="E43" s="2"/>
      <c r="F43" s="2"/>
      <c r="G43" s="7"/>
      <c r="H43" s="2"/>
      <c r="I43" s="3"/>
    </row>
    <row r="44" spans="1:9" x14ac:dyDescent="0.3">
      <c r="A44" s="1"/>
      <c r="B44" s="2"/>
      <c r="C44" s="2"/>
      <c r="D44" s="2"/>
      <c r="E44" s="2"/>
      <c r="F44" s="2"/>
      <c r="G44" s="7"/>
      <c r="H44" s="2"/>
      <c r="I44" s="3"/>
    </row>
    <row r="45" spans="1:9" x14ac:dyDescent="0.3">
      <c r="A45" s="1"/>
      <c r="B45" s="2"/>
      <c r="C45" s="2"/>
      <c r="D45" s="2"/>
      <c r="E45" s="2"/>
      <c r="F45" s="2"/>
      <c r="G45" s="7"/>
      <c r="H45" s="2"/>
      <c r="I45" s="3"/>
    </row>
    <row r="46" spans="1:9" x14ac:dyDescent="0.3">
      <c r="A46" s="1"/>
      <c r="B46" s="2"/>
      <c r="C46" s="2"/>
      <c r="D46" s="2"/>
      <c r="E46" s="2"/>
      <c r="F46" s="2"/>
      <c r="G46" s="7"/>
      <c r="H46" s="2"/>
      <c r="I46" s="3"/>
    </row>
    <row r="47" spans="1:9" x14ac:dyDescent="0.3">
      <c r="A47" s="1"/>
      <c r="B47" s="2"/>
      <c r="C47" s="2"/>
      <c r="D47" s="2"/>
      <c r="E47" s="2"/>
      <c r="F47" s="2"/>
      <c r="G47" s="7"/>
      <c r="H47" s="2"/>
      <c r="I47" s="3"/>
    </row>
    <row r="48" spans="1:9" x14ac:dyDescent="0.3">
      <c r="A48" s="1"/>
      <c r="B48" s="2"/>
      <c r="C48" s="2"/>
      <c r="D48" s="2"/>
      <c r="E48" s="2"/>
      <c r="F48" s="2"/>
      <c r="G48" s="7"/>
      <c r="H48" s="2"/>
      <c r="I48" s="3"/>
    </row>
    <row r="49" spans="1:9" x14ac:dyDescent="0.3">
      <c r="A49" s="1"/>
      <c r="B49" s="2"/>
      <c r="C49" s="2"/>
      <c r="D49" s="2"/>
      <c r="E49" s="2"/>
      <c r="F49" s="2"/>
      <c r="G49" s="2"/>
      <c r="H49" s="2"/>
      <c r="I49" s="3"/>
    </row>
    <row r="50" spans="1:9" x14ac:dyDescent="0.3">
      <c r="A50" s="1"/>
      <c r="B50" s="2"/>
      <c r="C50" s="2"/>
      <c r="D50" s="2"/>
      <c r="E50" s="2"/>
      <c r="F50" s="2"/>
      <c r="G50" s="2"/>
      <c r="H50" s="2"/>
      <c r="I50" s="3"/>
    </row>
    <row r="51" spans="1:9" s="16" customFormat="1" ht="12" customHeight="1" thickBot="1" x14ac:dyDescent="0.35">
      <c r="A51" s="147" t="s">
        <v>22</v>
      </c>
      <c r="B51" s="148"/>
      <c r="C51" s="148"/>
      <c r="D51" s="148"/>
      <c r="E51" s="148"/>
      <c r="F51" s="148"/>
      <c r="G51" s="148"/>
      <c r="H51" s="148"/>
      <c r="I51" s="149"/>
    </row>
    <row r="52" spans="1:9" ht="15" customHeight="1" thickBot="1" x14ac:dyDescent="0.35">
      <c r="A52" s="150" t="s">
        <v>159</v>
      </c>
      <c r="B52" s="151"/>
      <c r="C52" s="151"/>
      <c r="D52" s="151"/>
      <c r="E52" s="151"/>
      <c r="F52" s="151"/>
      <c r="G52" s="151"/>
      <c r="H52" s="151"/>
      <c r="I52" s="152"/>
    </row>
    <row r="53" spans="1:9" s="15" customFormat="1" ht="12" customHeight="1" thickBot="1" x14ac:dyDescent="0.35">
      <c r="A53" s="42" t="s">
        <v>21</v>
      </c>
      <c r="B53" s="41" t="s">
        <v>170</v>
      </c>
      <c r="C53" s="38">
        <f>10.3*3</f>
        <v>30.900000000000002</v>
      </c>
      <c r="D53" s="38"/>
      <c r="E53" s="38"/>
      <c r="F53" s="38"/>
      <c r="G53" s="38"/>
      <c r="H53" s="38"/>
      <c r="I53" s="39"/>
    </row>
    <row r="54" spans="1:9" s="15" customFormat="1" ht="12" customHeight="1" thickBot="1" x14ac:dyDescent="0.35">
      <c r="A54" s="42" t="s">
        <v>15</v>
      </c>
      <c r="B54" s="41" t="s">
        <v>191</v>
      </c>
      <c r="C54" s="38"/>
      <c r="D54" s="38"/>
      <c r="E54" s="38"/>
      <c r="F54" s="38"/>
      <c r="G54" s="44">
        <f>(1.5*0.18)+((0.5-0.18)*0.3)+((10.3-1.5)*0.5)+((0.6+0.7)*2.5)</f>
        <v>8.016</v>
      </c>
      <c r="H54" s="38"/>
      <c r="I54" s="39"/>
    </row>
    <row r="55" spans="1:9" s="15" customFormat="1" ht="12" customHeight="1" thickBot="1" x14ac:dyDescent="0.35">
      <c r="A55" s="42" t="s">
        <v>16</v>
      </c>
      <c r="B55" s="41" t="s">
        <v>177</v>
      </c>
      <c r="C55" s="38">
        <f>0.8*1.2</f>
        <v>0.96</v>
      </c>
      <c r="D55" s="38"/>
      <c r="E55" s="38"/>
      <c r="F55" s="38"/>
      <c r="G55" s="38"/>
      <c r="H55" s="38"/>
      <c r="I55" s="39"/>
    </row>
    <row r="56" spans="1:9" s="15" customFormat="1" ht="12" customHeight="1" thickBot="1" x14ac:dyDescent="0.35">
      <c r="A56" s="40" t="s">
        <v>24</v>
      </c>
      <c r="B56" s="38"/>
      <c r="C56" s="38"/>
      <c r="D56" s="38"/>
      <c r="E56" s="50" t="s">
        <v>178</v>
      </c>
      <c r="F56" s="41">
        <f>30.9-8.02-0.96</f>
        <v>21.919999999999998</v>
      </c>
      <c r="G56" s="38"/>
      <c r="H56" s="38"/>
      <c r="I56" s="39"/>
    </row>
    <row r="57" spans="1:9" x14ac:dyDescent="0.3">
      <c r="A57" s="144" t="s">
        <v>20</v>
      </c>
      <c r="B57" s="145"/>
      <c r="C57" s="145"/>
      <c r="D57" s="145"/>
      <c r="E57" s="145"/>
      <c r="F57" s="145"/>
      <c r="G57" s="145"/>
      <c r="H57" s="145"/>
      <c r="I57" s="146"/>
    </row>
    <row r="58" spans="1:9" x14ac:dyDescent="0.3">
      <c r="A58" s="1"/>
      <c r="B58" s="2"/>
      <c r="C58" s="2"/>
      <c r="D58" s="2"/>
      <c r="E58" s="2"/>
      <c r="F58" s="2"/>
      <c r="G58" s="2"/>
      <c r="H58" s="2"/>
      <c r="I58" s="3"/>
    </row>
    <row r="59" spans="1:9" x14ac:dyDescent="0.3">
      <c r="A59" s="1"/>
      <c r="B59" s="2"/>
      <c r="C59" s="2"/>
      <c r="D59" s="2"/>
      <c r="E59" s="2"/>
      <c r="F59" s="2"/>
      <c r="G59" s="7"/>
      <c r="H59" s="2"/>
      <c r="I59" s="3"/>
    </row>
    <row r="60" spans="1:9" x14ac:dyDescent="0.3">
      <c r="A60" s="1"/>
      <c r="B60" s="2"/>
      <c r="C60" s="2"/>
      <c r="D60" s="2"/>
      <c r="E60" s="2"/>
      <c r="F60" s="2"/>
      <c r="G60" s="7"/>
      <c r="H60" s="2"/>
      <c r="I60" s="3"/>
    </row>
    <row r="61" spans="1:9" x14ac:dyDescent="0.3">
      <c r="A61" s="1"/>
      <c r="B61" s="2"/>
      <c r="C61" s="2"/>
      <c r="D61" s="2"/>
      <c r="E61" s="2"/>
      <c r="F61" s="2"/>
      <c r="G61" s="7"/>
      <c r="H61" s="2"/>
      <c r="I61" s="3"/>
    </row>
    <row r="62" spans="1:9" x14ac:dyDescent="0.3">
      <c r="A62" s="1"/>
      <c r="B62" s="2"/>
      <c r="C62" s="2"/>
      <c r="D62" s="2"/>
      <c r="E62" s="2"/>
      <c r="F62" s="2"/>
      <c r="G62" s="7"/>
      <c r="H62" s="2"/>
      <c r="I62" s="3"/>
    </row>
    <row r="63" spans="1:9" x14ac:dyDescent="0.3">
      <c r="A63" s="1"/>
      <c r="B63" s="2"/>
      <c r="C63" s="2"/>
      <c r="D63" s="2"/>
      <c r="E63" s="2"/>
      <c r="F63" s="2"/>
      <c r="G63" s="7"/>
      <c r="H63" s="2"/>
      <c r="I63" s="3"/>
    </row>
    <row r="64" spans="1:9" x14ac:dyDescent="0.3">
      <c r="A64" s="1"/>
      <c r="B64" s="2"/>
      <c r="C64" s="2"/>
      <c r="D64" s="2"/>
      <c r="E64" s="2"/>
      <c r="F64" s="2"/>
      <c r="G64" s="7"/>
      <c r="H64" s="2"/>
      <c r="I64" s="3"/>
    </row>
    <row r="65" spans="1:9" x14ac:dyDescent="0.3">
      <c r="A65" s="1"/>
      <c r="B65" s="2"/>
      <c r="C65" s="2"/>
      <c r="D65" s="2"/>
      <c r="E65" s="2"/>
      <c r="F65" s="2"/>
      <c r="G65" s="2"/>
      <c r="H65" s="2"/>
      <c r="I65" s="3"/>
    </row>
    <row r="66" spans="1:9" ht="15" thickBot="1" x14ac:dyDescent="0.35">
      <c r="A66" s="6"/>
      <c r="B66" s="4"/>
      <c r="C66" s="4"/>
      <c r="D66" s="4"/>
      <c r="E66" s="4"/>
      <c r="F66" s="4"/>
      <c r="G66" s="4"/>
      <c r="H66" s="4"/>
      <c r="I66" s="5"/>
    </row>
    <row r="67" spans="1:9" ht="12" customHeight="1" thickBot="1" x14ac:dyDescent="0.35">
      <c r="A67" s="6"/>
      <c r="B67" s="4"/>
      <c r="C67" s="4"/>
      <c r="D67" s="4"/>
      <c r="E67" s="4"/>
      <c r="F67" s="4"/>
      <c r="G67" s="4"/>
      <c r="H67" s="4"/>
      <c r="I67" s="5"/>
    </row>
  </sheetData>
  <mergeCells count="15">
    <mergeCell ref="A1:C2"/>
    <mergeCell ref="E1:I1"/>
    <mergeCell ref="E2:I2"/>
    <mergeCell ref="A4:I4"/>
    <mergeCell ref="A9:I9"/>
    <mergeCell ref="A57:I57"/>
    <mergeCell ref="A51:I51"/>
    <mergeCell ref="A52:I52"/>
    <mergeCell ref="J13:O13"/>
    <mergeCell ref="A19:I19"/>
    <mergeCell ref="A41:I41"/>
    <mergeCell ref="A25:I25"/>
    <mergeCell ref="A35:I35"/>
    <mergeCell ref="A36:I36"/>
    <mergeCell ref="A20:I20"/>
  </mergeCells>
  <phoneticPr fontId="0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abSelected="1" zoomScale="120" workbookViewId="0">
      <selection activeCell="A4" sqref="A4:I4"/>
    </sheetView>
  </sheetViews>
  <sheetFormatPr defaultRowHeight="14.4" x14ac:dyDescent="0.3"/>
  <cols>
    <col min="1" max="9" width="10.6640625" customWidth="1"/>
  </cols>
  <sheetData>
    <row r="1" spans="1:15" ht="12" customHeight="1" thickBot="1" x14ac:dyDescent="0.35">
      <c r="A1" s="157" t="s">
        <v>23</v>
      </c>
      <c r="B1" s="158"/>
      <c r="C1" s="159"/>
      <c r="D1" s="9"/>
      <c r="E1" s="163" t="s">
        <v>13</v>
      </c>
      <c r="F1" s="164"/>
      <c r="G1" s="164"/>
      <c r="H1" s="164"/>
      <c r="I1" s="165"/>
    </row>
    <row r="2" spans="1:15" ht="12" customHeight="1" thickBot="1" x14ac:dyDescent="0.35">
      <c r="A2" s="160"/>
      <c r="B2" s="161"/>
      <c r="C2" s="162"/>
      <c r="D2" s="2"/>
      <c r="E2" s="163" t="s">
        <v>14</v>
      </c>
      <c r="F2" s="166"/>
      <c r="G2" s="166"/>
      <c r="H2" s="166"/>
      <c r="I2" s="167"/>
    </row>
    <row r="3" spans="1:15" ht="22.2" customHeight="1" thickBot="1" x14ac:dyDescent="0.45">
      <c r="A3" s="1"/>
      <c r="B3" s="37" t="s">
        <v>160</v>
      </c>
      <c r="C3" s="2"/>
      <c r="D3" s="2"/>
      <c r="E3" s="2"/>
      <c r="F3" s="2"/>
      <c r="G3" s="2"/>
      <c r="H3" s="2"/>
      <c r="I3" s="3"/>
    </row>
    <row r="4" spans="1:15" ht="15" customHeight="1" thickBot="1" x14ac:dyDescent="0.35">
      <c r="A4" s="150" t="s">
        <v>161</v>
      </c>
      <c r="B4" s="151"/>
      <c r="C4" s="151"/>
      <c r="D4" s="151"/>
      <c r="E4" s="151"/>
      <c r="F4" s="151"/>
      <c r="G4" s="151"/>
      <c r="H4" s="151"/>
      <c r="I4" s="152"/>
    </row>
    <row r="5" spans="1:15" s="15" customFormat="1" ht="12" customHeight="1" thickBot="1" x14ac:dyDescent="0.35">
      <c r="A5" s="40" t="s">
        <v>164</v>
      </c>
      <c r="B5" s="41" t="s">
        <v>169</v>
      </c>
      <c r="C5" s="49">
        <f>(7.9*3)</f>
        <v>23.700000000000003</v>
      </c>
      <c r="D5" s="38"/>
      <c r="E5" s="38"/>
      <c r="F5" s="38"/>
      <c r="G5" s="38"/>
      <c r="H5" s="38"/>
      <c r="I5" s="39"/>
    </row>
    <row r="6" spans="1:15" s="15" customFormat="1" ht="12" customHeight="1" thickBot="1" x14ac:dyDescent="0.35">
      <c r="A6" s="40" t="s">
        <v>15</v>
      </c>
      <c r="B6" s="41" t="s">
        <v>183</v>
      </c>
      <c r="C6" s="38"/>
      <c r="D6" s="38"/>
      <c r="E6" s="38"/>
      <c r="F6" s="45">
        <f>((0.7*2.5)+(4*0.5)+(3.9*0.18)+(0.3*(0.5-0.18)))</f>
        <v>4.548</v>
      </c>
      <c r="G6" s="38"/>
      <c r="H6" s="38"/>
      <c r="I6" s="39"/>
    </row>
    <row r="7" spans="1:15" s="15" customFormat="1" ht="12" customHeight="1" thickBot="1" x14ac:dyDescent="0.35">
      <c r="A7" s="40" t="s">
        <v>16</v>
      </c>
      <c r="B7" s="41" t="s">
        <v>184</v>
      </c>
      <c r="C7" s="38"/>
      <c r="D7" s="44">
        <f>(1.6*1.2)+(2.2*1.6)</f>
        <v>5.44</v>
      </c>
      <c r="E7" s="38"/>
      <c r="F7" s="38"/>
      <c r="G7" s="38"/>
      <c r="H7" s="38"/>
      <c r="I7" s="39"/>
    </row>
    <row r="8" spans="1:15" s="15" customFormat="1" ht="12" customHeight="1" thickBot="1" x14ac:dyDescent="0.35">
      <c r="A8" s="40" t="s">
        <v>24</v>
      </c>
      <c r="B8" s="38"/>
      <c r="C8" s="38"/>
      <c r="D8" s="38"/>
      <c r="E8" s="41" t="s">
        <v>176</v>
      </c>
      <c r="F8" s="38"/>
      <c r="G8" s="43">
        <f>23.7-4.55-5.44</f>
        <v>13.709999999999997</v>
      </c>
      <c r="H8" s="38"/>
      <c r="I8" s="39"/>
    </row>
    <row r="9" spans="1:15" x14ac:dyDescent="0.3">
      <c r="A9" s="144" t="s">
        <v>17</v>
      </c>
      <c r="B9" s="145"/>
      <c r="C9" s="145"/>
      <c r="D9" s="145"/>
      <c r="E9" s="145"/>
      <c r="F9" s="145"/>
      <c r="G9" s="145"/>
      <c r="H9" s="145"/>
      <c r="I9" s="146"/>
    </row>
    <row r="10" spans="1:15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15" x14ac:dyDescent="0.3">
      <c r="A11" s="1"/>
      <c r="B11" s="2"/>
      <c r="C11" s="2"/>
      <c r="D11" s="2"/>
      <c r="E11" s="2"/>
      <c r="F11" s="2"/>
      <c r="G11" s="7"/>
      <c r="H11" s="2"/>
      <c r="I11" s="3"/>
    </row>
    <row r="12" spans="1:15" x14ac:dyDescent="0.3">
      <c r="A12" s="1"/>
      <c r="B12" s="2"/>
      <c r="C12" s="2"/>
      <c r="D12" s="2"/>
      <c r="E12" s="2"/>
      <c r="F12" s="2"/>
      <c r="G12" s="7"/>
      <c r="H12" s="2"/>
      <c r="I12" s="3"/>
    </row>
    <row r="13" spans="1:15" ht="15.6" x14ac:dyDescent="0.3">
      <c r="A13" s="1"/>
      <c r="B13" s="2"/>
      <c r="C13" s="2"/>
      <c r="D13" s="2"/>
      <c r="E13" s="2"/>
      <c r="F13" s="2"/>
      <c r="G13" s="7"/>
      <c r="H13" s="2"/>
      <c r="I13" s="3"/>
      <c r="J13" s="153"/>
      <c r="K13" s="154"/>
      <c r="L13" s="154"/>
      <c r="M13" s="154"/>
      <c r="N13" s="154"/>
      <c r="O13" s="154"/>
    </row>
    <row r="14" spans="1:15" x14ac:dyDescent="0.3">
      <c r="A14" s="1"/>
      <c r="B14" s="2"/>
      <c r="C14" s="2"/>
      <c r="D14" s="2"/>
      <c r="E14" s="2"/>
      <c r="F14" s="2"/>
      <c r="G14" s="7"/>
      <c r="H14" s="2"/>
      <c r="I14" s="3"/>
    </row>
    <row r="15" spans="1:15" x14ac:dyDescent="0.3">
      <c r="A15" s="1"/>
      <c r="B15" s="2"/>
      <c r="C15" s="2"/>
      <c r="D15" s="2"/>
      <c r="E15" s="2"/>
      <c r="F15" s="2"/>
      <c r="G15" s="7"/>
      <c r="H15" s="2"/>
      <c r="I15" s="3"/>
    </row>
    <row r="16" spans="1:15" x14ac:dyDescent="0.3">
      <c r="A16" s="1"/>
      <c r="B16" s="2"/>
      <c r="C16" s="2"/>
      <c r="D16" s="2"/>
      <c r="E16" s="2"/>
      <c r="F16" s="2"/>
      <c r="G16" s="7"/>
      <c r="H16" s="2"/>
      <c r="I16" s="3"/>
    </row>
    <row r="17" spans="1:9" x14ac:dyDescent="0.3">
      <c r="A17" s="1"/>
      <c r="B17" s="2"/>
      <c r="C17" s="2"/>
      <c r="D17" s="2"/>
      <c r="E17" s="2"/>
      <c r="F17" s="2"/>
      <c r="G17" s="2"/>
      <c r="H17" s="2"/>
      <c r="I17" s="3"/>
    </row>
    <row r="18" spans="1:9" x14ac:dyDescent="0.3">
      <c r="A18" s="1"/>
      <c r="B18" s="10"/>
      <c r="C18" s="10"/>
      <c r="D18" s="10"/>
      <c r="E18" s="10"/>
      <c r="F18" s="10"/>
      <c r="G18" s="10"/>
      <c r="H18" s="10"/>
      <c r="I18" s="11"/>
    </row>
    <row r="19" spans="1:9" s="16" customFormat="1" ht="12" customHeight="1" thickBot="1" x14ac:dyDescent="0.35">
      <c r="A19" s="147" t="s">
        <v>22</v>
      </c>
      <c r="B19" s="155"/>
      <c r="C19" s="155"/>
      <c r="D19" s="155"/>
      <c r="E19" s="155"/>
      <c r="F19" s="155"/>
      <c r="G19" s="155"/>
      <c r="H19" s="155"/>
      <c r="I19" s="156"/>
    </row>
    <row r="20" spans="1:9" ht="15" customHeight="1" thickBot="1" x14ac:dyDescent="0.35">
      <c r="A20" s="150" t="s">
        <v>162</v>
      </c>
      <c r="B20" s="151"/>
      <c r="C20" s="151"/>
      <c r="D20" s="151"/>
      <c r="E20" s="151"/>
      <c r="F20" s="151"/>
      <c r="G20" s="151"/>
      <c r="H20" s="151"/>
      <c r="I20" s="152"/>
    </row>
    <row r="21" spans="1:9" s="15" customFormat="1" ht="12" customHeight="1" thickBot="1" x14ac:dyDescent="0.35">
      <c r="A21" s="42" t="s">
        <v>21</v>
      </c>
      <c r="B21" s="41" t="s">
        <v>171</v>
      </c>
      <c r="C21" s="43">
        <f>(10.3*3)</f>
        <v>30.900000000000002</v>
      </c>
      <c r="D21" s="38"/>
      <c r="E21" s="38"/>
      <c r="F21" s="38"/>
      <c r="G21" s="38"/>
      <c r="H21" s="38"/>
      <c r="I21" s="39"/>
    </row>
    <row r="22" spans="1:9" s="15" customFormat="1" ht="12" customHeight="1" thickBot="1" x14ac:dyDescent="0.35">
      <c r="A22" s="42" t="s">
        <v>15</v>
      </c>
      <c r="B22" s="41" t="s">
        <v>172</v>
      </c>
      <c r="C22" s="38"/>
      <c r="D22" s="38"/>
      <c r="E22" s="38"/>
      <c r="F22" s="44">
        <f>(10.3*0.5)+(2*0.7*2.5)+((0.35+0.3)*2.5)</f>
        <v>10.275</v>
      </c>
      <c r="G22" s="38"/>
      <c r="H22" s="38"/>
      <c r="I22" s="39"/>
    </row>
    <row r="23" spans="1:9" s="15" customFormat="1" ht="12" customHeight="1" thickBot="1" x14ac:dyDescent="0.35">
      <c r="A23" s="42" t="s">
        <v>16</v>
      </c>
      <c r="B23" s="41" t="s">
        <v>179</v>
      </c>
      <c r="C23" s="38"/>
      <c r="D23" s="43">
        <f>(0.6*0.9)+(0.8*0.9)</f>
        <v>1.2600000000000002</v>
      </c>
      <c r="E23" s="38"/>
      <c r="F23" s="38"/>
      <c r="G23" s="38"/>
      <c r="H23" s="38"/>
      <c r="I23" s="39"/>
    </row>
    <row r="24" spans="1:9" s="15" customFormat="1" ht="12" customHeight="1" thickBot="1" x14ac:dyDescent="0.35">
      <c r="A24" s="42" t="s">
        <v>24</v>
      </c>
      <c r="B24" s="38"/>
      <c r="C24" s="38"/>
      <c r="D24" s="38"/>
      <c r="E24" s="41" t="s">
        <v>180</v>
      </c>
      <c r="F24" s="38"/>
      <c r="G24" s="43">
        <f>30.9-10.28-1.26</f>
        <v>19.359999999999996</v>
      </c>
      <c r="H24" s="38"/>
      <c r="I24" s="39"/>
    </row>
    <row r="25" spans="1:9" x14ac:dyDescent="0.3">
      <c r="A25" s="144" t="s">
        <v>18</v>
      </c>
      <c r="B25" s="145"/>
      <c r="C25" s="145"/>
      <c r="D25" s="145"/>
      <c r="E25" s="145"/>
      <c r="F25" s="145"/>
      <c r="G25" s="145"/>
      <c r="H25" s="145"/>
      <c r="I25" s="146"/>
    </row>
    <row r="26" spans="1:9" x14ac:dyDescent="0.3">
      <c r="A26" s="1"/>
      <c r="B26" s="2"/>
      <c r="C26" s="2"/>
      <c r="D26" s="2"/>
      <c r="E26" s="2"/>
      <c r="F26" s="2"/>
      <c r="G26" s="2"/>
      <c r="H26" s="2"/>
      <c r="I26" s="3"/>
    </row>
    <row r="27" spans="1:9" x14ac:dyDescent="0.3">
      <c r="A27" s="1"/>
      <c r="B27" s="2"/>
      <c r="C27" s="2"/>
      <c r="D27" s="2"/>
      <c r="E27" s="2"/>
      <c r="F27" s="2"/>
      <c r="G27" s="7"/>
      <c r="H27" s="2"/>
      <c r="I27" s="3"/>
    </row>
    <row r="28" spans="1:9" x14ac:dyDescent="0.3">
      <c r="A28" s="1"/>
      <c r="B28" s="2"/>
      <c r="C28" s="2"/>
      <c r="D28" s="2"/>
      <c r="E28" s="2"/>
      <c r="F28" s="2"/>
      <c r="G28" s="7"/>
      <c r="H28" s="2"/>
      <c r="I28" s="3"/>
    </row>
    <row r="29" spans="1:9" x14ac:dyDescent="0.3">
      <c r="A29" s="1"/>
      <c r="B29" s="2"/>
      <c r="C29" s="2"/>
      <c r="D29" s="2"/>
      <c r="E29" s="2"/>
      <c r="F29" s="2"/>
      <c r="G29" s="7"/>
      <c r="H29" s="2"/>
      <c r="I29" s="3"/>
    </row>
    <row r="30" spans="1:9" x14ac:dyDescent="0.3">
      <c r="A30" s="1"/>
      <c r="B30" s="2"/>
      <c r="C30" s="2"/>
      <c r="D30" s="2"/>
      <c r="E30" s="2"/>
      <c r="F30" s="2"/>
      <c r="G30" s="7"/>
      <c r="H30" s="2"/>
      <c r="I30" s="3"/>
    </row>
    <row r="31" spans="1:9" x14ac:dyDescent="0.3">
      <c r="A31" s="1"/>
      <c r="B31" s="2"/>
      <c r="C31" s="2"/>
      <c r="D31" s="2"/>
      <c r="E31" s="2"/>
      <c r="F31" s="2"/>
      <c r="G31" s="7"/>
      <c r="H31" s="2"/>
      <c r="I31" s="3"/>
    </row>
    <row r="32" spans="1:9" x14ac:dyDescent="0.3">
      <c r="A32" s="1"/>
      <c r="B32" s="2"/>
      <c r="C32" s="2"/>
      <c r="D32" s="2"/>
      <c r="E32" s="2"/>
      <c r="F32" s="2"/>
      <c r="G32" s="7"/>
      <c r="H32" s="2"/>
      <c r="I32" s="3"/>
    </row>
    <row r="33" spans="1:9" x14ac:dyDescent="0.3">
      <c r="A33" s="1"/>
      <c r="B33" s="2"/>
      <c r="C33" s="2"/>
      <c r="D33" s="2"/>
      <c r="E33" s="2"/>
      <c r="F33" s="2"/>
      <c r="G33" s="2"/>
      <c r="H33" s="2"/>
      <c r="I33" s="3"/>
    </row>
    <row r="34" spans="1:9" x14ac:dyDescent="0.3">
      <c r="A34" s="1"/>
      <c r="B34" s="2"/>
      <c r="C34" s="2"/>
      <c r="D34" s="2"/>
      <c r="E34" s="2"/>
      <c r="F34" s="2"/>
      <c r="G34" s="2"/>
      <c r="H34" s="2"/>
      <c r="I34" s="3"/>
    </row>
    <row r="35" spans="1:9" s="16" customFormat="1" ht="12" customHeight="1" thickBot="1" x14ac:dyDescent="0.35">
      <c r="A35" s="147" t="s">
        <v>22</v>
      </c>
      <c r="B35" s="148"/>
      <c r="C35" s="148"/>
      <c r="D35" s="148"/>
      <c r="E35" s="148"/>
      <c r="F35" s="148"/>
      <c r="G35" s="148"/>
      <c r="H35" s="148"/>
      <c r="I35" s="149"/>
    </row>
    <row r="36" spans="1:9" ht="15" customHeight="1" thickBot="1" x14ac:dyDescent="0.35">
      <c r="A36" s="150" t="s">
        <v>158</v>
      </c>
      <c r="B36" s="151"/>
      <c r="C36" s="151"/>
      <c r="D36" s="151"/>
      <c r="E36" s="151"/>
      <c r="F36" s="151"/>
      <c r="G36" s="151"/>
      <c r="H36" s="151"/>
      <c r="I36" s="152"/>
    </row>
    <row r="37" spans="1:9" s="15" customFormat="1" ht="12" customHeight="1" thickBot="1" x14ac:dyDescent="0.35">
      <c r="A37" s="42" t="s">
        <v>21</v>
      </c>
      <c r="B37" s="41" t="s">
        <v>173</v>
      </c>
      <c r="C37" s="43">
        <f>7.9*3</f>
        <v>23.700000000000003</v>
      </c>
      <c r="D37" s="38"/>
      <c r="E37" s="38"/>
      <c r="F37" s="38"/>
      <c r="G37" s="38"/>
      <c r="H37" s="38"/>
      <c r="I37" s="39"/>
    </row>
    <row r="38" spans="1:9" s="15" customFormat="1" ht="12" customHeight="1" thickBot="1" x14ac:dyDescent="0.35">
      <c r="A38" s="40" t="s">
        <v>15</v>
      </c>
      <c r="B38" s="41" t="s">
        <v>182</v>
      </c>
      <c r="C38" s="38"/>
      <c r="D38" s="38"/>
      <c r="E38" s="45">
        <f>(7.9*0.5)+(2*0.7*2.5)+(0.35*2.5)</f>
        <v>8.3249999999999993</v>
      </c>
      <c r="F38" s="38"/>
      <c r="G38" s="38"/>
      <c r="H38" s="38"/>
      <c r="I38" s="39"/>
    </row>
    <row r="39" spans="1:9" s="15" customFormat="1" ht="12" customHeight="1" thickBot="1" x14ac:dyDescent="0.35">
      <c r="A39" s="42" t="s">
        <v>16</v>
      </c>
      <c r="B39" s="41" t="s">
        <v>174</v>
      </c>
      <c r="C39" s="38"/>
      <c r="D39" s="43">
        <f>(1.6*2.2)+(0.8*0.9)</f>
        <v>4.24</v>
      </c>
      <c r="E39" s="38"/>
      <c r="F39" s="38"/>
      <c r="G39" s="38"/>
      <c r="H39" s="38"/>
      <c r="I39" s="39"/>
    </row>
    <row r="40" spans="1:9" s="15" customFormat="1" ht="12" customHeight="1" thickBot="1" x14ac:dyDescent="0.35">
      <c r="A40" s="42" t="s">
        <v>24</v>
      </c>
      <c r="B40" s="38"/>
      <c r="C40" s="38"/>
      <c r="D40" s="38"/>
      <c r="E40" s="41" t="s">
        <v>175</v>
      </c>
      <c r="F40" s="38"/>
      <c r="G40" s="43">
        <f>(23.7-8.33-4.24)</f>
        <v>11.129999999999999</v>
      </c>
      <c r="H40" s="38"/>
      <c r="I40" s="39"/>
    </row>
    <row r="41" spans="1:9" x14ac:dyDescent="0.3">
      <c r="A41" s="46" t="s">
        <v>19</v>
      </c>
      <c r="B41" s="47"/>
      <c r="C41" s="47"/>
      <c r="D41" s="47"/>
      <c r="E41" s="47"/>
      <c r="F41" s="47"/>
      <c r="G41" s="47"/>
      <c r="H41" s="47"/>
      <c r="I41" s="48"/>
    </row>
    <row r="42" spans="1:9" x14ac:dyDescent="0.3">
      <c r="A42" s="1"/>
      <c r="B42" s="2"/>
      <c r="C42" s="2"/>
      <c r="D42" s="2"/>
      <c r="E42" s="2"/>
      <c r="F42" s="2"/>
      <c r="G42" s="2"/>
      <c r="H42" s="2"/>
      <c r="I42" s="3"/>
    </row>
    <row r="43" spans="1:9" x14ac:dyDescent="0.3">
      <c r="A43" s="1"/>
      <c r="B43" s="2"/>
      <c r="C43" s="2"/>
      <c r="D43" s="2"/>
      <c r="E43" s="2"/>
      <c r="F43" s="2"/>
      <c r="G43" s="7"/>
      <c r="H43" s="2"/>
      <c r="I43" s="3"/>
    </row>
    <row r="44" spans="1:9" x14ac:dyDescent="0.3">
      <c r="A44" s="1"/>
      <c r="B44" s="2"/>
      <c r="C44" s="2"/>
      <c r="D44" s="2"/>
      <c r="E44" s="2"/>
      <c r="F44" s="2"/>
      <c r="G44" s="7"/>
      <c r="H44" s="2"/>
      <c r="I44" s="3"/>
    </row>
    <row r="45" spans="1:9" x14ac:dyDescent="0.3">
      <c r="A45" s="1"/>
      <c r="B45" s="2"/>
      <c r="C45" s="2"/>
      <c r="D45" s="2"/>
      <c r="E45" s="2"/>
      <c r="F45" s="2"/>
      <c r="G45" s="7"/>
      <c r="H45" s="2"/>
      <c r="I45" s="3"/>
    </row>
    <row r="46" spans="1:9" x14ac:dyDescent="0.3">
      <c r="A46" s="1"/>
      <c r="B46" s="2"/>
      <c r="C46" s="2"/>
      <c r="D46" s="2"/>
      <c r="E46" s="2"/>
      <c r="F46" s="2"/>
      <c r="G46" s="7"/>
      <c r="H46" s="2"/>
      <c r="I46" s="3"/>
    </row>
    <row r="47" spans="1:9" x14ac:dyDescent="0.3">
      <c r="A47" s="1"/>
      <c r="B47" s="2"/>
      <c r="C47" s="2"/>
      <c r="D47" s="2"/>
      <c r="E47" s="2"/>
      <c r="F47" s="2"/>
      <c r="G47" s="7"/>
      <c r="H47" s="2"/>
      <c r="I47" s="3"/>
    </row>
    <row r="48" spans="1:9" x14ac:dyDescent="0.3">
      <c r="A48" s="1"/>
      <c r="B48" s="2"/>
      <c r="C48" s="2"/>
      <c r="D48" s="2"/>
      <c r="E48" s="2"/>
      <c r="F48" s="2"/>
      <c r="G48" s="7"/>
      <c r="H48" s="2"/>
      <c r="I48" s="3"/>
    </row>
    <row r="49" spans="1:9" x14ac:dyDescent="0.3">
      <c r="A49" s="1"/>
      <c r="B49" s="2"/>
      <c r="C49" s="2"/>
      <c r="D49" s="2"/>
      <c r="E49" s="2"/>
      <c r="F49" s="2"/>
      <c r="G49" s="2"/>
      <c r="H49" s="2"/>
      <c r="I49" s="3"/>
    </row>
    <row r="50" spans="1:9" x14ac:dyDescent="0.3">
      <c r="A50" s="1"/>
      <c r="B50" s="2"/>
      <c r="C50" s="2"/>
      <c r="D50" s="2"/>
      <c r="E50" s="2"/>
      <c r="F50" s="2"/>
      <c r="G50" s="2"/>
      <c r="H50" s="2"/>
      <c r="I50" s="3"/>
    </row>
    <row r="51" spans="1:9" s="16" customFormat="1" ht="12" customHeight="1" thickBot="1" x14ac:dyDescent="0.35">
      <c r="A51" s="147" t="s">
        <v>22</v>
      </c>
      <c r="B51" s="148"/>
      <c r="C51" s="148"/>
      <c r="D51" s="148"/>
      <c r="E51" s="148"/>
      <c r="F51" s="148"/>
      <c r="G51" s="148"/>
      <c r="H51" s="148"/>
      <c r="I51" s="149"/>
    </row>
    <row r="52" spans="1:9" ht="15" customHeight="1" thickBot="1" x14ac:dyDescent="0.35">
      <c r="A52" s="150" t="s">
        <v>163</v>
      </c>
      <c r="B52" s="151"/>
      <c r="C52" s="151"/>
      <c r="D52" s="151"/>
      <c r="E52" s="151"/>
      <c r="F52" s="151"/>
      <c r="G52" s="151"/>
      <c r="H52" s="151"/>
      <c r="I52" s="152"/>
    </row>
    <row r="53" spans="1:9" s="15" customFormat="1" ht="12" customHeight="1" thickBot="1" x14ac:dyDescent="0.35">
      <c r="A53" s="42" t="s">
        <v>21</v>
      </c>
      <c r="B53" s="41" t="s">
        <v>171</v>
      </c>
      <c r="C53" s="43">
        <f>(10.3*3)</f>
        <v>30.900000000000002</v>
      </c>
      <c r="D53" s="38"/>
      <c r="E53" s="38"/>
      <c r="F53" s="38"/>
      <c r="G53" s="38"/>
      <c r="H53" s="38"/>
      <c r="I53" s="39"/>
    </row>
    <row r="54" spans="1:9" s="15" customFormat="1" ht="12" customHeight="1" thickBot="1" x14ac:dyDescent="0.35">
      <c r="A54" s="42" t="s">
        <v>15</v>
      </c>
      <c r="B54" s="41" t="s">
        <v>181</v>
      </c>
      <c r="C54" s="38"/>
      <c r="D54" s="38"/>
      <c r="E54" s="38"/>
      <c r="F54" s="38"/>
      <c r="G54" s="44">
        <f>(0.18*1.5)+((0.5-0.18)*0.3+((10.3-1.5)*0.5)+((0.6+0.7)*2.5))</f>
        <v>8.016</v>
      </c>
      <c r="H54" s="38"/>
      <c r="I54" s="39"/>
    </row>
    <row r="55" spans="1:9" s="15" customFormat="1" ht="12" customHeight="1" thickBot="1" x14ac:dyDescent="0.35">
      <c r="A55" s="42" t="s">
        <v>16</v>
      </c>
      <c r="B55" s="41" t="s">
        <v>177</v>
      </c>
      <c r="C55" s="43">
        <f>0.8*1.2</f>
        <v>0.96</v>
      </c>
      <c r="D55" s="38"/>
      <c r="E55" s="38"/>
      <c r="F55" s="38"/>
      <c r="G55" s="38"/>
      <c r="H55" s="38"/>
      <c r="I55" s="39"/>
    </row>
    <row r="56" spans="1:9" s="15" customFormat="1" ht="12" customHeight="1" thickBot="1" x14ac:dyDescent="0.35">
      <c r="A56" s="42" t="s">
        <v>25</v>
      </c>
      <c r="B56" s="38"/>
      <c r="C56" s="38"/>
      <c r="D56" s="38"/>
      <c r="E56" s="41" t="s">
        <v>178</v>
      </c>
      <c r="F56" s="38"/>
      <c r="G56" s="43">
        <f>30.9-8.02-0.96</f>
        <v>21.919999999999998</v>
      </c>
      <c r="H56" s="38"/>
      <c r="I56" s="39"/>
    </row>
    <row r="57" spans="1:9" x14ac:dyDescent="0.3">
      <c r="A57" s="144" t="s">
        <v>20</v>
      </c>
      <c r="B57" s="145"/>
      <c r="C57" s="145"/>
      <c r="D57" s="145"/>
      <c r="E57" s="145"/>
      <c r="F57" s="145"/>
      <c r="G57" s="145"/>
      <c r="H57" s="145"/>
      <c r="I57" s="146"/>
    </row>
    <row r="58" spans="1:9" x14ac:dyDescent="0.3">
      <c r="A58" s="1"/>
      <c r="B58" s="2"/>
      <c r="C58" s="2"/>
      <c r="D58" s="2"/>
      <c r="E58" s="2"/>
      <c r="F58" s="2"/>
      <c r="G58" s="2"/>
      <c r="H58" s="2"/>
      <c r="I58" s="3"/>
    </row>
    <row r="59" spans="1:9" x14ac:dyDescent="0.3">
      <c r="A59" s="1"/>
      <c r="B59" s="2"/>
      <c r="C59" s="2"/>
      <c r="D59" s="2"/>
      <c r="E59" s="2"/>
      <c r="F59" s="2"/>
      <c r="G59" s="7"/>
      <c r="H59" s="2"/>
      <c r="I59" s="3"/>
    </row>
    <row r="60" spans="1:9" x14ac:dyDescent="0.3">
      <c r="A60" s="1"/>
      <c r="B60" s="2"/>
      <c r="C60" s="2"/>
      <c r="D60" s="2"/>
      <c r="E60" s="2"/>
      <c r="F60" s="2"/>
      <c r="G60" s="7"/>
      <c r="H60" s="2"/>
      <c r="I60" s="3"/>
    </row>
    <row r="61" spans="1:9" x14ac:dyDescent="0.3">
      <c r="A61" s="1"/>
      <c r="B61" s="2"/>
      <c r="C61" s="2"/>
      <c r="D61" s="2"/>
      <c r="E61" s="2"/>
      <c r="F61" s="2"/>
      <c r="G61" s="7"/>
      <c r="H61" s="2"/>
      <c r="I61" s="3"/>
    </row>
    <row r="62" spans="1:9" x14ac:dyDescent="0.3">
      <c r="A62" s="1"/>
      <c r="B62" s="2"/>
      <c r="C62" s="2"/>
      <c r="D62" s="2"/>
      <c r="E62" s="2"/>
      <c r="F62" s="2"/>
      <c r="G62" s="7"/>
      <c r="H62" s="2"/>
      <c r="I62" s="3"/>
    </row>
    <row r="63" spans="1:9" x14ac:dyDescent="0.3">
      <c r="A63" s="1"/>
      <c r="B63" s="2"/>
      <c r="C63" s="2"/>
      <c r="D63" s="2"/>
      <c r="E63" s="2"/>
      <c r="F63" s="2"/>
      <c r="G63" s="7"/>
      <c r="H63" s="2"/>
      <c r="I63" s="3"/>
    </row>
    <row r="64" spans="1:9" x14ac:dyDescent="0.3">
      <c r="A64" s="1"/>
      <c r="B64" s="2"/>
      <c r="C64" s="2"/>
      <c r="D64" s="2"/>
      <c r="E64" s="2"/>
      <c r="F64" s="2"/>
      <c r="G64" s="7"/>
      <c r="H64" s="2"/>
      <c r="I64" s="3"/>
    </row>
    <row r="65" spans="1:9" x14ac:dyDescent="0.3">
      <c r="A65" s="1"/>
      <c r="B65" s="2"/>
      <c r="C65" s="2"/>
      <c r="D65" s="2"/>
      <c r="E65" s="2"/>
      <c r="F65" s="2"/>
      <c r="G65" s="2"/>
      <c r="H65" s="2"/>
      <c r="I65" s="3"/>
    </row>
    <row r="66" spans="1:9" ht="15" thickBot="1" x14ac:dyDescent="0.35">
      <c r="A66" s="6"/>
      <c r="B66" s="4"/>
      <c r="C66" s="4"/>
      <c r="D66" s="4"/>
      <c r="E66" s="4"/>
      <c r="F66" s="4"/>
      <c r="G66" s="4"/>
      <c r="H66" s="4"/>
      <c r="I66" s="5"/>
    </row>
    <row r="67" spans="1:9" ht="12" customHeight="1" thickBot="1" x14ac:dyDescent="0.35">
      <c r="A67" s="6"/>
      <c r="B67" s="4"/>
      <c r="C67" s="4"/>
      <c r="D67" s="4"/>
      <c r="E67" s="4"/>
      <c r="F67" s="4"/>
      <c r="G67" s="4"/>
      <c r="H67" s="4"/>
      <c r="I67" s="5"/>
    </row>
  </sheetData>
  <mergeCells count="14">
    <mergeCell ref="A9:I9"/>
    <mergeCell ref="A25:I25"/>
    <mergeCell ref="A19:I19"/>
    <mergeCell ref="A1:C2"/>
    <mergeCell ref="E1:I1"/>
    <mergeCell ref="E2:I2"/>
    <mergeCell ref="A4:I4"/>
    <mergeCell ref="A20:I20"/>
    <mergeCell ref="A36:I36"/>
    <mergeCell ref="J13:O13"/>
    <mergeCell ref="A57:I57"/>
    <mergeCell ref="A51:I51"/>
    <mergeCell ref="A35:I35"/>
    <mergeCell ref="A52:I52"/>
  </mergeCells>
  <phoneticPr fontId="0" type="noConversion"/>
  <printOptions horizontalCentered="1" verticalCentered="1"/>
  <pageMargins left="0.19685039370078741" right="0.19685039370078741" top="0.19685039370078741" bottom="0.19685039370078741" header="7.874015748031496E-2" footer="0.19685039370078741"/>
  <pageSetup paperSize="9" scale="87" fitToWidth="0" orientation="portrait" r:id="rId1"/>
  <headerFooter>
    <oddFooter>&amp;A&amp;RΣελίδα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opLeftCell="A10" zoomScaleNormal="100" workbookViewId="0">
      <selection activeCell="F21" sqref="F21:H21"/>
    </sheetView>
  </sheetViews>
  <sheetFormatPr defaultColWidth="9.109375" defaultRowHeight="14.4" x14ac:dyDescent="0.3"/>
  <cols>
    <col min="1" max="1" width="13.33203125" style="8" customWidth="1"/>
    <col min="2" max="9" width="11.33203125" style="8" customWidth="1"/>
    <col min="10" max="16384" width="9.109375" style="8"/>
  </cols>
  <sheetData>
    <row r="1" spans="1:9" ht="15.6" x14ac:dyDescent="0.3">
      <c r="A1" s="168" t="s">
        <v>76</v>
      </c>
      <c r="B1" s="168"/>
      <c r="C1" s="168"/>
      <c r="D1" s="168"/>
      <c r="E1" s="168"/>
      <c r="F1" s="168"/>
      <c r="G1" s="168"/>
      <c r="H1" s="168"/>
      <c r="I1" s="168"/>
    </row>
    <row r="2" spans="1:9" x14ac:dyDescent="0.3">
      <c r="A2" s="17" t="s">
        <v>26</v>
      </c>
    </row>
    <row r="5" spans="1:9" ht="15.6" x14ac:dyDescent="0.3">
      <c r="A5" s="52" t="s">
        <v>34</v>
      </c>
      <c r="B5" s="13" t="s">
        <v>27</v>
      </c>
      <c r="C5" s="13" t="s">
        <v>28</v>
      </c>
      <c r="D5" s="13" t="s">
        <v>29</v>
      </c>
      <c r="E5" s="13" t="s">
        <v>30</v>
      </c>
      <c r="F5" s="13" t="s">
        <v>31</v>
      </c>
      <c r="G5" s="13" t="s">
        <v>32</v>
      </c>
      <c r="H5" s="13" t="s">
        <v>33</v>
      </c>
      <c r="I5" s="13" t="s">
        <v>48</v>
      </c>
    </row>
    <row r="6" spans="1:9" x14ac:dyDescent="0.3">
      <c r="A6" s="8" t="s">
        <v>35</v>
      </c>
      <c r="B6" s="58">
        <v>23.7</v>
      </c>
      <c r="C6" s="58">
        <v>5.44</v>
      </c>
      <c r="D6" s="8">
        <f>B6-C6</f>
        <v>18.259999999999998</v>
      </c>
      <c r="E6" s="58">
        <v>4.55</v>
      </c>
      <c r="F6" s="58">
        <f>D6-E6</f>
        <v>13.709999999999997</v>
      </c>
      <c r="G6" s="58">
        <v>0.49</v>
      </c>
      <c r="H6" s="58">
        <v>0.52</v>
      </c>
      <c r="I6" s="8">
        <f>(E6*G6)+(F6*H6)</f>
        <v>9.3586999999999989</v>
      </c>
    </row>
    <row r="7" spans="1:9" x14ac:dyDescent="0.3">
      <c r="A7" s="8" t="s">
        <v>35</v>
      </c>
      <c r="D7" s="8">
        <f t="shared" ref="D7:D24" si="0">B7-C7</f>
        <v>0</v>
      </c>
      <c r="I7" s="8">
        <f>(E7*G7)+(F7*H7)</f>
        <v>0</v>
      </c>
    </row>
    <row r="8" spans="1:9" x14ac:dyDescent="0.3">
      <c r="A8" s="8" t="s">
        <v>36</v>
      </c>
      <c r="B8" s="58"/>
      <c r="C8" s="58"/>
      <c r="D8" s="8">
        <f t="shared" si="0"/>
        <v>0</v>
      </c>
      <c r="E8" s="58"/>
      <c r="F8" s="58"/>
      <c r="G8" s="58"/>
      <c r="H8" s="58"/>
      <c r="I8" s="8">
        <f>(E8*G8)+(F8*H8)</f>
        <v>0</v>
      </c>
    </row>
    <row r="9" spans="1:9" x14ac:dyDescent="0.3">
      <c r="A9" s="8" t="s">
        <v>36</v>
      </c>
      <c r="D9" s="8">
        <f t="shared" si="0"/>
        <v>0</v>
      </c>
      <c r="I9" s="8">
        <f>(E9*G9)+(F9*H9)</f>
        <v>0</v>
      </c>
    </row>
    <row r="10" spans="1:9" s="17" customFormat="1" x14ac:dyDescent="0.3">
      <c r="A10" s="17" t="s">
        <v>37</v>
      </c>
      <c r="B10" s="17">
        <f>SUM(B6:B9)</f>
        <v>23.7</v>
      </c>
      <c r="C10" s="17">
        <f>SUM(C6:C9)</f>
        <v>5.44</v>
      </c>
      <c r="D10" s="17">
        <f>SUM(D6:D9)</f>
        <v>18.259999999999998</v>
      </c>
      <c r="E10" s="17">
        <f>SUM(E6:E9)</f>
        <v>4.55</v>
      </c>
      <c r="F10" s="17">
        <f>SUM(F6:F9)</f>
        <v>13.709999999999997</v>
      </c>
      <c r="I10" s="17">
        <f>SUM(I6:I9)</f>
        <v>9.3586999999999989</v>
      </c>
    </row>
    <row r="11" spans="1:9" x14ac:dyDescent="0.3">
      <c r="A11" s="8" t="s">
        <v>38</v>
      </c>
      <c r="B11" s="58">
        <v>30.9</v>
      </c>
      <c r="C11" s="58">
        <v>1.26</v>
      </c>
      <c r="D11" s="8">
        <f t="shared" si="0"/>
        <v>29.639999999999997</v>
      </c>
      <c r="E11" s="58">
        <v>10.28</v>
      </c>
      <c r="F11" s="58">
        <f>D11-E11</f>
        <v>19.36</v>
      </c>
      <c r="G11" s="58">
        <v>0.49</v>
      </c>
      <c r="H11" s="58">
        <v>0.52</v>
      </c>
      <c r="I11" s="8">
        <f>(E11*G11)+(F11*H11)</f>
        <v>15.104399999999998</v>
      </c>
    </row>
    <row r="12" spans="1:9" x14ac:dyDescent="0.3">
      <c r="A12" s="8" t="s">
        <v>38</v>
      </c>
      <c r="D12" s="8">
        <f t="shared" si="0"/>
        <v>0</v>
      </c>
      <c r="I12" s="8">
        <f>(E12*G12)+(F12*H12)</f>
        <v>0</v>
      </c>
    </row>
    <row r="13" spans="1:9" x14ac:dyDescent="0.3">
      <c r="A13" s="8" t="s">
        <v>39</v>
      </c>
      <c r="B13" s="58"/>
      <c r="C13" s="58"/>
      <c r="D13" s="8">
        <f t="shared" si="0"/>
        <v>0</v>
      </c>
      <c r="E13" s="58"/>
      <c r="F13" s="58"/>
      <c r="G13" s="58"/>
      <c r="H13" s="58"/>
      <c r="I13" s="8">
        <f>(E13*G13)+(F13*H13)</f>
        <v>0</v>
      </c>
    </row>
    <row r="14" spans="1:9" x14ac:dyDescent="0.3">
      <c r="A14" s="8" t="s">
        <v>39</v>
      </c>
      <c r="D14" s="8">
        <f t="shared" si="0"/>
        <v>0</v>
      </c>
      <c r="I14" s="8">
        <f>(E14*G14)+(F14*H14)</f>
        <v>0</v>
      </c>
    </row>
    <row r="15" spans="1:9" s="17" customFormat="1" x14ac:dyDescent="0.3">
      <c r="A15" s="17" t="s">
        <v>40</v>
      </c>
      <c r="B15" s="17">
        <f>SUM(B11:B14)</f>
        <v>30.9</v>
      </c>
      <c r="C15" s="17">
        <f>SUM(C11:C14)</f>
        <v>1.26</v>
      </c>
      <c r="D15" s="17">
        <f>SUM(D11:D14)</f>
        <v>29.639999999999997</v>
      </c>
      <c r="E15" s="17">
        <f>SUM(E11:E14)</f>
        <v>10.28</v>
      </c>
      <c r="F15" s="17">
        <f>SUM(F11:F14)</f>
        <v>19.36</v>
      </c>
      <c r="I15" s="17">
        <f>SUM(I11:I14)</f>
        <v>15.104399999999998</v>
      </c>
    </row>
    <row r="16" spans="1:9" x14ac:dyDescent="0.3">
      <c r="A16" s="8" t="s">
        <v>41</v>
      </c>
      <c r="B16" s="58"/>
      <c r="C16" s="58"/>
      <c r="D16" s="8">
        <f t="shared" si="0"/>
        <v>0</v>
      </c>
      <c r="E16" s="58"/>
      <c r="F16" s="58"/>
      <c r="G16" s="58"/>
      <c r="H16" s="58"/>
      <c r="I16" s="8">
        <f>(E16*G16)+(F16*H16)</f>
        <v>0</v>
      </c>
    </row>
    <row r="17" spans="1:11" x14ac:dyDescent="0.3">
      <c r="A17" s="8" t="s">
        <v>41</v>
      </c>
      <c r="D17" s="8">
        <f t="shared" si="0"/>
        <v>0</v>
      </c>
      <c r="I17" s="8">
        <f>(E17*G17)+(F17*H17)</f>
        <v>0</v>
      </c>
    </row>
    <row r="18" spans="1:11" x14ac:dyDescent="0.3">
      <c r="A18" s="8" t="s">
        <v>42</v>
      </c>
      <c r="B18" s="58"/>
      <c r="C18" s="58"/>
      <c r="D18" s="8">
        <f t="shared" si="0"/>
        <v>0</v>
      </c>
      <c r="E18" s="58"/>
      <c r="F18" s="58"/>
      <c r="G18" s="58"/>
      <c r="H18" s="58"/>
      <c r="I18" s="8">
        <f>(E18*G18)+(F18*H18)</f>
        <v>0</v>
      </c>
    </row>
    <row r="19" spans="1:11" x14ac:dyDescent="0.3">
      <c r="A19" s="8" t="s">
        <v>42</v>
      </c>
      <c r="D19" s="8">
        <f t="shared" si="0"/>
        <v>0</v>
      </c>
      <c r="I19" s="8">
        <f>(E19*G19)+(F19*H19)</f>
        <v>0</v>
      </c>
    </row>
    <row r="20" spans="1:11" s="17" customFormat="1" x14ac:dyDescent="0.3">
      <c r="A20" s="17" t="s">
        <v>47</v>
      </c>
      <c r="B20" s="17">
        <f>SUM(B16:B19)</f>
        <v>0</v>
      </c>
      <c r="C20" s="17">
        <f>SUM(C16:C19)</f>
        <v>0</v>
      </c>
      <c r="D20" s="17">
        <f>SUM(D16:D19)</f>
        <v>0</v>
      </c>
      <c r="E20" s="17">
        <f>SUM(E16:E19)</f>
        <v>0</v>
      </c>
      <c r="F20" s="17">
        <f>SUM(F16:F19)</f>
        <v>0</v>
      </c>
      <c r="I20" s="17">
        <f>SUM(I16:I19)</f>
        <v>0</v>
      </c>
    </row>
    <row r="21" spans="1:11" x14ac:dyDescent="0.3">
      <c r="A21" s="8" t="s">
        <v>43</v>
      </c>
      <c r="B21" s="58"/>
      <c r="C21" s="58"/>
      <c r="D21" s="8">
        <f t="shared" si="0"/>
        <v>0</v>
      </c>
      <c r="E21" s="58"/>
      <c r="F21" s="58"/>
      <c r="G21" s="58"/>
      <c r="H21" s="58"/>
      <c r="I21" s="8">
        <f>(E21*G21)+(F21*H21)</f>
        <v>0</v>
      </c>
    </row>
    <row r="22" spans="1:11" x14ac:dyDescent="0.3">
      <c r="A22" s="8" t="s">
        <v>43</v>
      </c>
      <c r="D22" s="8">
        <f t="shared" si="0"/>
        <v>0</v>
      </c>
      <c r="I22" s="8">
        <f>(E22*G22)+(F22*H22)</f>
        <v>0</v>
      </c>
    </row>
    <row r="23" spans="1:11" x14ac:dyDescent="0.3">
      <c r="A23" s="8" t="s">
        <v>44</v>
      </c>
      <c r="B23" s="58">
        <v>30.9</v>
      </c>
      <c r="C23" s="58">
        <v>0.96</v>
      </c>
      <c r="D23" s="8">
        <f t="shared" si="0"/>
        <v>29.939999999999998</v>
      </c>
      <c r="E23" s="58">
        <v>8.02</v>
      </c>
      <c r="F23" s="58">
        <f>D23-E23</f>
        <v>21.919999999999998</v>
      </c>
      <c r="G23" s="58">
        <v>0.49</v>
      </c>
      <c r="H23" s="58">
        <v>0.52</v>
      </c>
      <c r="I23" s="8">
        <f>(E23*G23)+(F23*H23)</f>
        <v>15.328199999999999</v>
      </c>
    </row>
    <row r="24" spans="1:11" x14ac:dyDescent="0.3">
      <c r="A24" s="8" t="s">
        <v>44</v>
      </c>
      <c r="D24" s="8">
        <f t="shared" si="0"/>
        <v>0</v>
      </c>
      <c r="I24" s="8">
        <f>(E24*G24)+(F24*H24)</f>
        <v>0</v>
      </c>
    </row>
    <row r="25" spans="1:11" s="17" customFormat="1" x14ac:dyDescent="0.3">
      <c r="A25" s="17" t="s">
        <v>45</v>
      </c>
      <c r="B25" s="17">
        <f>SUM(B21:B24)</f>
        <v>30.9</v>
      </c>
      <c r="C25" s="17">
        <f>SUM(C21:C24)</f>
        <v>0.96</v>
      </c>
      <c r="D25" s="17">
        <f>SUM(D21:D24)</f>
        <v>29.939999999999998</v>
      </c>
      <c r="E25" s="17">
        <f>SUM(E21:E24)</f>
        <v>8.02</v>
      </c>
      <c r="F25" s="17">
        <f>SUM(F21:F24)</f>
        <v>21.919999999999998</v>
      </c>
      <c r="I25" s="17">
        <f>SUM(I21:I24)</f>
        <v>15.328199999999999</v>
      </c>
      <c r="K25" s="17" t="s">
        <v>192</v>
      </c>
    </row>
    <row r="26" spans="1:11" ht="18" x14ac:dyDescent="0.35">
      <c r="A26" s="52" t="s">
        <v>46</v>
      </c>
      <c r="B26" s="17">
        <f>SUM(B10+B15+B20+B25)</f>
        <v>85.5</v>
      </c>
      <c r="C26" s="17">
        <f>SUM(C10+C15+C20+C25)</f>
        <v>7.66</v>
      </c>
      <c r="D26" s="53">
        <f>SUM(D10+D15+D20+D25)</f>
        <v>77.839999999999989</v>
      </c>
      <c r="E26" s="54">
        <f>SUM(E10+E15+E20+E25)</f>
        <v>22.849999999999998</v>
      </c>
      <c r="F26" s="54">
        <f>SUM(F10+F15+F20+F25)</f>
        <v>54.989999999999995</v>
      </c>
      <c r="I26" s="53">
        <f>SUM(I10+I15+I20+I25)</f>
        <v>39.791299999999993</v>
      </c>
      <c r="K26" s="55">
        <f>I26/D26</f>
        <v>0.51119347379239466</v>
      </c>
    </row>
    <row r="27" spans="1:11" ht="15.6" x14ac:dyDescent="0.3">
      <c r="A27" s="52"/>
    </row>
    <row r="29" spans="1:11" ht="15.6" x14ac:dyDescent="0.3">
      <c r="A29" s="52" t="s">
        <v>49</v>
      </c>
      <c r="B29" s="13" t="s">
        <v>27</v>
      </c>
      <c r="C29" s="13" t="s">
        <v>28</v>
      </c>
      <c r="D29" s="13" t="s">
        <v>29</v>
      </c>
      <c r="E29" s="13" t="s">
        <v>30</v>
      </c>
      <c r="F29" s="13" t="s">
        <v>31</v>
      </c>
      <c r="G29" s="13" t="s">
        <v>32</v>
      </c>
      <c r="H29" s="13" t="s">
        <v>121</v>
      </c>
      <c r="I29" s="13" t="s">
        <v>48</v>
      </c>
    </row>
    <row r="30" spans="1:11" ht="15.6" x14ac:dyDescent="0.3">
      <c r="A30" s="56" t="s">
        <v>66</v>
      </c>
      <c r="C30" s="8">
        <f>B30</f>
        <v>0</v>
      </c>
      <c r="D30" s="8">
        <v>0</v>
      </c>
      <c r="E30" s="8">
        <v>0</v>
      </c>
      <c r="F30" s="8">
        <v>0</v>
      </c>
      <c r="G30" s="8">
        <v>0</v>
      </c>
      <c r="I30" s="8">
        <f>C30*H30</f>
        <v>0</v>
      </c>
    </row>
    <row r="31" spans="1:11" ht="15.6" x14ac:dyDescent="0.3">
      <c r="A31" s="56" t="s">
        <v>67</v>
      </c>
      <c r="C31" s="8">
        <f>B31</f>
        <v>0</v>
      </c>
      <c r="D31" s="8">
        <v>0</v>
      </c>
      <c r="E31" s="8">
        <v>0</v>
      </c>
      <c r="F31" s="8">
        <v>0</v>
      </c>
      <c r="G31" s="8">
        <v>0</v>
      </c>
      <c r="I31" s="8">
        <f>C31*H31</f>
        <v>0</v>
      </c>
    </row>
    <row r="32" spans="1:11" ht="18" x14ac:dyDescent="0.35">
      <c r="A32" s="52" t="s">
        <v>46</v>
      </c>
      <c r="B32" s="8">
        <f>SUM(B26)</f>
        <v>85.5</v>
      </c>
      <c r="C32" s="53">
        <f>SUM(C30:C31)</f>
        <v>0</v>
      </c>
      <c r="D32" s="8">
        <f>SUM(D30:D31)</f>
        <v>0</v>
      </c>
      <c r="E32" s="8">
        <f>SUM(E30:E31)</f>
        <v>0</v>
      </c>
      <c r="F32" s="8">
        <f>SUM(F30:F31)</f>
        <v>0</v>
      </c>
      <c r="G32" s="8">
        <f>SUM(G30:G31)</f>
        <v>0</v>
      </c>
      <c r="I32" s="53">
        <f>SUM(I30:I31)</f>
        <v>0</v>
      </c>
    </row>
  </sheetData>
  <mergeCells count="1">
    <mergeCell ref="A1:I1"/>
  </mergeCells>
  <phoneticPr fontId="0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"/>
  <sheetViews>
    <sheetView workbookViewId="0">
      <selection activeCell="D24" sqref="D24"/>
    </sheetView>
  </sheetViews>
  <sheetFormatPr defaultColWidth="9.109375" defaultRowHeight="14.4" x14ac:dyDescent="0.3"/>
  <cols>
    <col min="1" max="1" width="13.33203125" style="8" customWidth="1"/>
    <col min="2" max="9" width="10.6640625" style="8" customWidth="1"/>
    <col min="10" max="16384" width="9.109375" style="8"/>
  </cols>
  <sheetData>
    <row r="1" spans="1:9" ht="15.6" x14ac:dyDescent="0.3">
      <c r="A1" s="169" t="s">
        <v>128</v>
      </c>
      <c r="B1" s="169"/>
      <c r="C1" s="169"/>
      <c r="D1" s="169"/>
      <c r="E1" s="169"/>
      <c r="F1" s="169"/>
      <c r="G1" s="169"/>
      <c r="H1" s="169"/>
      <c r="I1" s="169"/>
    </row>
    <row r="2" spans="1:9" x14ac:dyDescent="0.3">
      <c r="A2" s="17"/>
    </row>
    <row r="5" spans="1:9" ht="15.6" x14ac:dyDescent="0.3">
      <c r="A5" s="52" t="s">
        <v>34</v>
      </c>
      <c r="B5" s="13" t="s">
        <v>27</v>
      </c>
      <c r="C5" s="13" t="s">
        <v>28</v>
      </c>
      <c r="D5" s="13" t="s">
        <v>29</v>
      </c>
      <c r="E5" s="13" t="s">
        <v>30</v>
      </c>
      <c r="F5" s="13" t="s">
        <v>31</v>
      </c>
      <c r="G5" s="13" t="s">
        <v>50</v>
      </c>
      <c r="H5" s="13" t="s">
        <v>51</v>
      </c>
      <c r="I5" s="13" t="s">
        <v>48</v>
      </c>
    </row>
    <row r="6" spans="1:9" x14ac:dyDescent="0.3">
      <c r="A6" s="8" t="s">
        <v>68</v>
      </c>
      <c r="B6" s="58">
        <f>7.9*3</f>
        <v>23.700000000000003</v>
      </c>
      <c r="C6" s="8">
        <v>0</v>
      </c>
      <c r="D6" s="8">
        <f>B6</f>
        <v>23.700000000000003</v>
      </c>
      <c r="E6" s="8">
        <f>D6</f>
        <v>23.700000000000003</v>
      </c>
      <c r="F6" s="8">
        <v>0</v>
      </c>
      <c r="G6" s="58">
        <v>1.3</v>
      </c>
      <c r="H6" s="8">
        <v>0</v>
      </c>
      <c r="I6" s="8">
        <f>D6*G6</f>
        <v>30.810000000000006</v>
      </c>
    </row>
    <row r="7" spans="1:9" x14ac:dyDescent="0.3">
      <c r="A7" s="8" t="s">
        <v>69</v>
      </c>
      <c r="C7" s="8">
        <v>0</v>
      </c>
      <c r="D7" s="8">
        <f>B7</f>
        <v>0</v>
      </c>
      <c r="E7" s="8">
        <f>D7</f>
        <v>0</v>
      </c>
      <c r="F7" s="8">
        <v>0</v>
      </c>
      <c r="H7" s="8">
        <v>0</v>
      </c>
      <c r="I7" s="8">
        <f t="shared" ref="I7:I16" si="0">D7*G7</f>
        <v>0</v>
      </c>
    </row>
    <row r="8" spans="1:9" s="17" customFormat="1" x14ac:dyDescent="0.3">
      <c r="A8" s="17" t="s">
        <v>37</v>
      </c>
      <c r="B8" s="17">
        <f>SUM(B6:B7)</f>
        <v>23.700000000000003</v>
      </c>
      <c r="C8" s="17">
        <f>SUM(C6:C7)</f>
        <v>0</v>
      </c>
      <c r="D8" s="17">
        <f>SUM(D6:D7)</f>
        <v>23.700000000000003</v>
      </c>
      <c r="E8" s="17">
        <f>SUM(E6:E7)</f>
        <v>23.700000000000003</v>
      </c>
      <c r="F8" s="17">
        <f>SUM(F6:F7)</f>
        <v>0</v>
      </c>
      <c r="H8" s="17">
        <v>0</v>
      </c>
      <c r="I8" s="17">
        <f>SUM(I6:I7)</f>
        <v>30.810000000000006</v>
      </c>
    </row>
    <row r="9" spans="1:9" x14ac:dyDescent="0.3">
      <c r="A9" s="8" t="s">
        <v>70</v>
      </c>
      <c r="B9" s="58"/>
      <c r="C9" s="8">
        <v>0</v>
      </c>
      <c r="D9" s="8">
        <f>B9</f>
        <v>0</v>
      </c>
      <c r="E9" s="8">
        <f>D9</f>
        <v>0</v>
      </c>
      <c r="F9" s="8">
        <v>0</v>
      </c>
      <c r="G9" s="58">
        <v>1.3</v>
      </c>
      <c r="H9" s="8">
        <v>0</v>
      </c>
      <c r="I9" s="8">
        <f t="shared" si="0"/>
        <v>0</v>
      </c>
    </row>
    <row r="10" spans="1:9" x14ac:dyDescent="0.3">
      <c r="A10" s="8" t="s">
        <v>71</v>
      </c>
      <c r="C10" s="8">
        <v>0</v>
      </c>
      <c r="D10" s="8">
        <f>B10</f>
        <v>0</v>
      </c>
      <c r="E10" s="8">
        <f>D10</f>
        <v>0</v>
      </c>
      <c r="F10" s="8">
        <v>0</v>
      </c>
      <c r="H10" s="8">
        <v>0</v>
      </c>
      <c r="I10" s="8">
        <f t="shared" si="0"/>
        <v>0</v>
      </c>
    </row>
    <row r="11" spans="1:9" s="17" customFormat="1" x14ac:dyDescent="0.3">
      <c r="A11" s="17" t="s">
        <v>40</v>
      </c>
      <c r="B11" s="17">
        <f>SUM(B9:B10)</f>
        <v>0</v>
      </c>
      <c r="C11" s="17">
        <f>SUM(C9:C10)</f>
        <v>0</v>
      </c>
      <c r="D11" s="17">
        <f>SUM(D9:D10)</f>
        <v>0</v>
      </c>
      <c r="E11" s="17">
        <f>SUM(E9:E10)</f>
        <v>0</v>
      </c>
      <c r="F11" s="17">
        <f>SUM(F9:F10)</f>
        <v>0</v>
      </c>
      <c r="H11" s="17">
        <v>0</v>
      </c>
      <c r="I11" s="17">
        <f>SUM(I9:I10)</f>
        <v>0</v>
      </c>
    </row>
    <row r="12" spans="1:9" x14ac:dyDescent="0.3">
      <c r="A12" s="8" t="s">
        <v>72</v>
      </c>
      <c r="B12" s="58"/>
      <c r="C12" s="8">
        <v>0</v>
      </c>
      <c r="D12" s="8">
        <f>B12</f>
        <v>0</v>
      </c>
      <c r="E12" s="8">
        <f>D12</f>
        <v>0</v>
      </c>
      <c r="F12" s="8">
        <v>0</v>
      </c>
      <c r="G12" s="58">
        <v>1.3</v>
      </c>
      <c r="H12" s="8">
        <v>0</v>
      </c>
      <c r="I12" s="8">
        <f t="shared" si="0"/>
        <v>0</v>
      </c>
    </row>
    <row r="13" spans="1:9" x14ac:dyDescent="0.3">
      <c r="A13" s="8" t="s">
        <v>73</v>
      </c>
      <c r="C13" s="8">
        <v>0</v>
      </c>
      <c r="D13" s="8">
        <f>B13</f>
        <v>0</v>
      </c>
      <c r="E13" s="8">
        <f>D13</f>
        <v>0</v>
      </c>
      <c r="F13" s="8">
        <v>0</v>
      </c>
      <c r="H13" s="8">
        <v>0</v>
      </c>
      <c r="I13" s="8">
        <f t="shared" si="0"/>
        <v>0</v>
      </c>
    </row>
    <row r="14" spans="1:9" s="17" customFormat="1" x14ac:dyDescent="0.3">
      <c r="A14" s="17" t="s">
        <v>47</v>
      </c>
      <c r="B14" s="17">
        <f>SUM(B12:B13)</f>
        <v>0</v>
      </c>
      <c r="C14" s="17">
        <f>SUM(C12:C13)</f>
        <v>0</v>
      </c>
      <c r="D14" s="17">
        <f>SUM(D12:D13)</f>
        <v>0</v>
      </c>
      <c r="E14" s="17">
        <f>SUM(E12:E13)</f>
        <v>0</v>
      </c>
      <c r="F14" s="17">
        <f>SUM(F12:F13)</f>
        <v>0</v>
      </c>
      <c r="H14" s="17">
        <v>0</v>
      </c>
      <c r="I14" s="17">
        <f>SUM(I12:I13)</f>
        <v>0</v>
      </c>
    </row>
    <row r="15" spans="1:9" x14ac:dyDescent="0.3">
      <c r="A15" s="8" t="s">
        <v>74</v>
      </c>
      <c r="B15" s="58">
        <f>10.3*3</f>
        <v>30.900000000000002</v>
      </c>
      <c r="C15" s="8">
        <v>0</v>
      </c>
      <c r="D15" s="8">
        <f>B15</f>
        <v>30.900000000000002</v>
      </c>
      <c r="E15" s="8">
        <f>D15</f>
        <v>30.900000000000002</v>
      </c>
      <c r="F15" s="8">
        <v>0</v>
      </c>
      <c r="G15" s="58">
        <v>1.3</v>
      </c>
      <c r="H15" s="8">
        <v>0</v>
      </c>
      <c r="I15" s="8">
        <f t="shared" si="0"/>
        <v>40.17</v>
      </c>
    </row>
    <row r="16" spans="1:9" x14ac:dyDescent="0.3">
      <c r="A16" s="8" t="s">
        <v>75</v>
      </c>
      <c r="C16" s="8">
        <v>0</v>
      </c>
      <c r="D16" s="8">
        <f>B16</f>
        <v>0</v>
      </c>
      <c r="E16" s="8">
        <f>D16</f>
        <v>0</v>
      </c>
      <c r="F16" s="8">
        <v>0</v>
      </c>
      <c r="H16" s="8">
        <v>0</v>
      </c>
      <c r="I16" s="8">
        <f t="shared" si="0"/>
        <v>0</v>
      </c>
    </row>
    <row r="17" spans="1:9" s="17" customFormat="1" x14ac:dyDescent="0.3">
      <c r="A17" s="17" t="s">
        <v>45</v>
      </c>
      <c r="B17" s="17">
        <f>SUM(B15:B16)</f>
        <v>30.900000000000002</v>
      </c>
      <c r="C17" s="17">
        <f>SUM(C15:C16)</f>
        <v>0</v>
      </c>
      <c r="D17" s="17">
        <f>SUM(D15:D16)</f>
        <v>30.900000000000002</v>
      </c>
      <c r="E17" s="17">
        <f>SUM(E15:E16)</f>
        <v>30.900000000000002</v>
      </c>
      <c r="F17" s="17">
        <f>SUM(F15:F16)</f>
        <v>0</v>
      </c>
      <c r="H17" s="17">
        <v>0</v>
      </c>
      <c r="I17" s="17">
        <f>SUM(I15:I16)</f>
        <v>40.17</v>
      </c>
    </row>
    <row r="18" spans="1:9" ht="18" x14ac:dyDescent="0.35">
      <c r="A18" s="52" t="s">
        <v>46</v>
      </c>
      <c r="B18" s="8">
        <f>SUM(B17,B14,B11,B8)</f>
        <v>54.600000000000009</v>
      </c>
      <c r="C18" s="8">
        <f>SUM(C17,C14,C11,C8)</f>
        <v>0</v>
      </c>
      <c r="D18" s="57">
        <f>SUM(D17,D14,D11,D8)</f>
        <v>54.600000000000009</v>
      </c>
      <c r="E18" s="53">
        <f>SUM(E17,E14,E11,E8)</f>
        <v>54.600000000000009</v>
      </c>
      <c r="F18" s="8">
        <f>SUM(F17,F14,F11,F8)</f>
        <v>0</v>
      </c>
      <c r="H18" s="8">
        <v>0</v>
      </c>
      <c r="I18" s="53">
        <f>SUM(I17,I14,I11,I8)</f>
        <v>70.98</v>
      </c>
    </row>
    <row r="19" spans="1:9" ht="15.6" x14ac:dyDescent="0.3">
      <c r="A19" s="52"/>
    </row>
    <row r="21" spans="1:9" ht="15.6" x14ac:dyDescent="0.3">
      <c r="A21" s="52"/>
    </row>
  </sheetData>
  <mergeCells count="1">
    <mergeCell ref="A1:I1"/>
  </mergeCells>
  <phoneticPr fontId="0" type="noConversion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workbookViewId="0">
      <selection activeCell="I10" sqref="I10"/>
    </sheetView>
  </sheetViews>
  <sheetFormatPr defaultColWidth="9.109375" defaultRowHeight="14.4" x14ac:dyDescent="0.3"/>
  <cols>
    <col min="1" max="1" width="13.33203125" style="8" customWidth="1"/>
    <col min="2" max="5" width="10.6640625" style="8" customWidth="1"/>
    <col min="6" max="6" width="11.33203125" style="8" customWidth="1"/>
    <col min="7" max="16384" width="9.109375" style="8"/>
  </cols>
  <sheetData>
    <row r="1" spans="1:6" ht="28.5" customHeight="1" x14ac:dyDescent="0.3">
      <c r="A1" s="170" t="s">
        <v>129</v>
      </c>
      <c r="B1" s="170"/>
      <c r="C1" s="170"/>
      <c r="D1" s="170"/>
      <c r="E1" s="170"/>
      <c r="F1" s="170"/>
    </row>
    <row r="4" spans="1:6" ht="15.6" x14ac:dyDescent="0.3">
      <c r="A4" s="52" t="s">
        <v>52</v>
      </c>
      <c r="B4" s="13" t="s">
        <v>27</v>
      </c>
      <c r="C4" s="13" t="s">
        <v>30</v>
      </c>
      <c r="D4" s="13" t="s">
        <v>77</v>
      </c>
      <c r="E4" s="13" t="s">
        <v>48</v>
      </c>
    </row>
    <row r="5" spans="1:6" x14ac:dyDescent="0.3">
      <c r="A5" s="8" t="s">
        <v>54</v>
      </c>
      <c r="B5" s="58">
        <f>(7.9*10.3)-(3.9*1.5)</f>
        <v>75.52000000000001</v>
      </c>
      <c r="C5" s="58">
        <f>B5</f>
        <v>75.52000000000001</v>
      </c>
      <c r="D5" s="58">
        <v>0.42</v>
      </c>
      <c r="E5" s="19">
        <f>C5*D5</f>
        <v>31.718400000000003</v>
      </c>
    </row>
    <row r="6" spans="1:6" x14ac:dyDescent="0.3">
      <c r="A6" s="8" t="s">
        <v>53</v>
      </c>
      <c r="B6" s="58"/>
      <c r="C6" s="58"/>
      <c r="D6" s="58"/>
      <c r="E6" s="19"/>
    </row>
    <row r="7" spans="1:6" ht="15.6" x14ac:dyDescent="0.3">
      <c r="A7" s="52" t="s">
        <v>37</v>
      </c>
      <c r="B7" s="67">
        <f>SUM(B5:B6)</f>
        <v>75.52000000000001</v>
      </c>
      <c r="C7" s="67">
        <f>SUM(C5:C6)</f>
        <v>75.52000000000001</v>
      </c>
      <c r="E7" s="67">
        <f>SUM(E5:E6)</f>
        <v>31.718400000000003</v>
      </c>
    </row>
    <row r="10" spans="1:6" ht="15.6" x14ac:dyDescent="0.3">
      <c r="A10" s="52"/>
    </row>
    <row r="13" spans="1:6" ht="15.6" x14ac:dyDescent="0.3">
      <c r="A13" s="52"/>
    </row>
    <row r="16" spans="1:6" ht="15.6" x14ac:dyDescent="0.3">
      <c r="A16" s="52"/>
    </row>
    <row r="18" spans="1:1" ht="15.6" x14ac:dyDescent="0.3">
      <c r="A18" s="52"/>
    </row>
    <row r="20" spans="1:1" ht="15.6" x14ac:dyDescent="0.3">
      <c r="A20" s="52"/>
    </row>
  </sheetData>
  <mergeCells count="1">
    <mergeCell ref="A1:F1"/>
  </mergeCells>
  <phoneticPr fontId="0" type="noConversion"/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workbookViewId="0">
      <selection activeCell="M12" sqref="M12"/>
    </sheetView>
  </sheetViews>
  <sheetFormatPr defaultColWidth="9.109375" defaultRowHeight="14.4" x14ac:dyDescent="0.3"/>
  <cols>
    <col min="1" max="1" width="13.33203125" style="8" customWidth="1"/>
    <col min="2" max="3" width="10.6640625" style="8" customWidth="1"/>
    <col min="4" max="4" width="11.6640625" style="8" customWidth="1"/>
    <col min="5" max="6" width="10.6640625" style="8" customWidth="1"/>
    <col min="7" max="16384" width="9.109375" style="8"/>
  </cols>
  <sheetData>
    <row r="1" spans="1:7" ht="27.75" customHeight="1" x14ac:dyDescent="0.3">
      <c r="A1" s="171" t="s">
        <v>201</v>
      </c>
      <c r="B1" s="172"/>
      <c r="C1" s="172"/>
      <c r="D1" s="172"/>
      <c r="E1" s="172"/>
      <c r="F1" s="173"/>
      <c r="G1" s="69"/>
    </row>
    <row r="2" spans="1:7" x14ac:dyDescent="0.3">
      <c r="A2" s="72"/>
      <c r="F2" s="73"/>
      <c r="G2" s="69"/>
    </row>
    <row r="3" spans="1:7" x14ac:dyDescent="0.3">
      <c r="A3" s="72"/>
      <c r="F3" s="73"/>
      <c r="G3" s="69"/>
    </row>
    <row r="4" spans="1:7" x14ac:dyDescent="0.3">
      <c r="A4" s="72"/>
      <c r="F4" s="73"/>
      <c r="G4" s="69"/>
    </row>
    <row r="5" spans="1:7" ht="15.6" x14ac:dyDescent="0.3">
      <c r="A5" s="74" t="s">
        <v>205</v>
      </c>
      <c r="B5" s="13" t="s">
        <v>27</v>
      </c>
      <c r="C5" s="13" t="s">
        <v>30</v>
      </c>
      <c r="D5" s="13" t="s">
        <v>78</v>
      </c>
      <c r="E5" s="13" t="s">
        <v>48</v>
      </c>
      <c r="F5" s="73"/>
      <c r="G5" s="69"/>
    </row>
    <row r="6" spans="1:7" x14ac:dyDescent="0.3">
      <c r="A6" s="72" t="s">
        <v>81</v>
      </c>
      <c r="B6" s="58">
        <f>7.9*10.3</f>
        <v>81.37</v>
      </c>
      <c r="C6" s="8">
        <f>B6</f>
        <v>81.37</v>
      </c>
      <c r="D6" s="58">
        <v>0.91</v>
      </c>
      <c r="E6" s="8">
        <f>C6*D6</f>
        <v>74.046700000000001</v>
      </c>
      <c r="F6" s="73"/>
      <c r="G6" s="69"/>
    </row>
    <row r="7" spans="1:7" ht="18" x14ac:dyDescent="0.35">
      <c r="A7" s="74" t="s">
        <v>82</v>
      </c>
      <c r="B7" s="53">
        <f>B6</f>
        <v>81.37</v>
      </c>
      <c r="C7" s="8">
        <f>C6</f>
        <v>81.37</v>
      </c>
      <c r="E7" s="68">
        <f>E6</f>
        <v>74.046700000000001</v>
      </c>
      <c r="F7" s="73"/>
      <c r="G7" s="69"/>
    </row>
    <row r="8" spans="1:7" x14ac:dyDescent="0.3">
      <c r="A8" s="72"/>
      <c r="F8" s="73"/>
      <c r="G8" s="69"/>
    </row>
    <row r="9" spans="1:7" x14ac:dyDescent="0.3">
      <c r="A9" s="72"/>
      <c r="F9" s="73"/>
      <c r="G9" s="69"/>
    </row>
    <row r="10" spans="1:7" ht="16.2" thickBot="1" x14ac:dyDescent="0.35">
      <c r="A10" s="75"/>
      <c r="B10" s="70"/>
      <c r="C10" s="70"/>
      <c r="D10" s="70"/>
      <c r="E10" s="70"/>
      <c r="F10" s="76"/>
      <c r="G10" s="69"/>
    </row>
    <row r="11" spans="1:7" ht="16.2" thickBot="1" x14ac:dyDescent="0.35">
      <c r="A11" s="174" t="s">
        <v>79</v>
      </c>
      <c r="B11" s="175"/>
      <c r="C11" s="175"/>
      <c r="D11" s="175"/>
      <c r="E11" s="175"/>
      <c r="F11" s="176"/>
      <c r="G11" s="69"/>
    </row>
    <row r="12" spans="1:7" x14ac:dyDescent="0.3">
      <c r="A12" s="77"/>
      <c r="B12" s="71"/>
      <c r="C12" s="71"/>
      <c r="D12" s="71"/>
      <c r="E12" s="71"/>
      <c r="F12" s="78"/>
      <c r="G12" s="69"/>
    </row>
    <row r="13" spans="1:7" ht="16.2" x14ac:dyDescent="0.3">
      <c r="A13" s="74" t="s">
        <v>80</v>
      </c>
      <c r="B13" s="12" t="s">
        <v>85</v>
      </c>
      <c r="C13" s="12" t="s">
        <v>83</v>
      </c>
      <c r="D13" s="12" t="s">
        <v>84</v>
      </c>
      <c r="F13" s="73"/>
      <c r="G13" s="69"/>
    </row>
    <row r="14" spans="1:7" x14ac:dyDescent="0.3">
      <c r="A14" s="72" t="s">
        <v>81</v>
      </c>
      <c r="F14" s="73"/>
      <c r="G14" s="69"/>
    </row>
    <row r="15" spans="1:7" ht="15.6" x14ac:dyDescent="0.3">
      <c r="A15" s="74" t="s">
        <v>46</v>
      </c>
      <c r="F15" s="73"/>
      <c r="G15" s="69"/>
    </row>
    <row r="16" spans="1:7" ht="16.2" thickBot="1" x14ac:dyDescent="0.35">
      <c r="A16" s="79"/>
      <c r="B16" s="80"/>
      <c r="C16" s="80"/>
      <c r="D16" s="80"/>
      <c r="E16" s="80"/>
      <c r="F16" s="81"/>
      <c r="G16" s="69"/>
    </row>
    <row r="17" spans="1:6" x14ac:dyDescent="0.3">
      <c r="A17" s="71"/>
      <c r="B17" s="71"/>
      <c r="C17" s="71"/>
      <c r="D17" s="71"/>
      <c r="E17" s="71"/>
      <c r="F17" s="71"/>
    </row>
    <row r="18" spans="1:6" ht="15.6" x14ac:dyDescent="0.3">
      <c r="A18" s="52"/>
    </row>
    <row r="20" spans="1:6" ht="15.6" x14ac:dyDescent="0.3">
      <c r="A20" s="52"/>
    </row>
  </sheetData>
  <mergeCells count="2">
    <mergeCell ref="A1:F1"/>
    <mergeCell ref="A11:F11"/>
  </mergeCells>
  <phoneticPr fontId="0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topLeftCell="A16" zoomScaleNormal="100" workbookViewId="0">
      <selection activeCell="C23" sqref="C23"/>
    </sheetView>
  </sheetViews>
  <sheetFormatPr defaultColWidth="9.109375" defaultRowHeight="14.4" x14ac:dyDescent="0.3"/>
  <cols>
    <col min="1" max="1" width="13.33203125" style="8" customWidth="1"/>
    <col min="2" max="2" width="8.109375" style="8" customWidth="1"/>
    <col min="3" max="6" width="10.6640625" style="8" customWidth="1"/>
    <col min="7" max="7" width="8.6640625" style="8" customWidth="1"/>
    <col min="8" max="8" width="10.6640625" style="8" customWidth="1"/>
    <col min="9" max="16384" width="9.109375" style="8"/>
  </cols>
  <sheetData>
    <row r="1" spans="1:9" ht="15.6" x14ac:dyDescent="0.3">
      <c r="A1" s="177" t="s">
        <v>202</v>
      </c>
      <c r="B1" s="177"/>
      <c r="C1" s="177"/>
      <c r="D1" s="177"/>
      <c r="E1" s="177"/>
      <c r="F1" s="177"/>
      <c r="G1" s="177"/>
      <c r="H1" s="82"/>
      <c r="I1" s="82"/>
    </row>
    <row r="3" spans="1:9" ht="15.6" x14ac:dyDescent="0.3">
      <c r="A3" s="178" t="s">
        <v>26</v>
      </c>
      <c r="B3" s="179"/>
    </row>
    <row r="5" spans="1:9" s="12" customFormat="1" ht="27.6" x14ac:dyDescent="0.3">
      <c r="A5" s="25" t="s">
        <v>55</v>
      </c>
      <c r="B5" s="83" t="s">
        <v>130</v>
      </c>
      <c r="C5" s="13" t="s">
        <v>27</v>
      </c>
      <c r="D5" s="13" t="s">
        <v>28</v>
      </c>
      <c r="E5" s="13" t="s">
        <v>56</v>
      </c>
      <c r="F5" s="13" t="s">
        <v>48</v>
      </c>
    </row>
    <row r="6" spans="1:9" x14ac:dyDescent="0.3">
      <c r="A6" s="8" t="s">
        <v>35</v>
      </c>
      <c r="C6" s="58">
        <v>5.44</v>
      </c>
      <c r="D6" s="8">
        <f t="shared" ref="D6:D11" si="0">C6</f>
        <v>5.44</v>
      </c>
      <c r="E6" s="58">
        <v>2.8</v>
      </c>
      <c r="F6" s="8">
        <f t="shared" ref="F6:F11" si="1">D6*E6</f>
        <v>15.231999999999999</v>
      </c>
    </row>
    <row r="7" spans="1:9" x14ac:dyDescent="0.3">
      <c r="A7" s="8" t="s">
        <v>35</v>
      </c>
      <c r="D7" s="8">
        <f t="shared" si="0"/>
        <v>0</v>
      </c>
      <c r="F7" s="8">
        <f t="shared" si="1"/>
        <v>0</v>
      </c>
    </row>
    <row r="8" spans="1:9" x14ac:dyDescent="0.3">
      <c r="A8" s="8" t="s">
        <v>35</v>
      </c>
      <c r="D8" s="8">
        <f t="shared" si="0"/>
        <v>0</v>
      </c>
      <c r="F8" s="8">
        <f t="shared" si="1"/>
        <v>0</v>
      </c>
    </row>
    <row r="9" spans="1:9" x14ac:dyDescent="0.3">
      <c r="A9" s="8" t="s">
        <v>36</v>
      </c>
      <c r="C9" s="58"/>
      <c r="D9" s="8">
        <f t="shared" si="0"/>
        <v>0</v>
      </c>
      <c r="E9" s="58"/>
      <c r="F9" s="8">
        <f t="shared" si="1"/>
        <v>0</v>
      </c>
    </row>
    <row r="10" spans="1:9" x14ac:dyDescent="0.3">
      <c r="A10" s="8" t="s">
        <v>36</v>
      </c>
      <c r="D10" s="8">
        <f t="shared" si="0"/>
        <v>0</v>
      </c>
      <c r="F10" s="8">
        <f t="shared" si="1"/>
        <v>0</v>
      </c>
    </row>
    <row r="11" spans="1:9" x14ac:dyDescent="0.3">
      <c r="A11" s="8" t="s">
        <v>36</v>
      </c>
      <c r="D11" s="8">
        <f t="shared" si="0"/>
        <v>0</v>
      </c>
      <c r="F11" s="8">
        <f t="shared" si="1"/>
        <v>0</v>
      </c>
    </row>
    <row r="12" spans="1:9" ht="15.6" x14ac:dyDescent="0.3">
      <c r="A12" s="17" t="s">
        <v>37</v>
      </c>
      <c r="B12" s="52"/>
      <c r="C12" s="52">
        <f>SUM(C6:C11)</f>
        <v>5.44</v>
      </c>
      <c r="D12" s="52">
        <f>SUM(D6:D11)</f>
        <v>5.44</v>
      </c>
      <c r="E12" s="52"/>
      <c r="F12" s="52">
        <f>SUM(F6:F11)</f>
        <v>15.231999999999999</v>
      </c>
    </row>
    <row r="13" spans="1:9" x14ac:dyDescent="0.3">
      <c r="A13" s="8" t="s">
        <v>38</v>
      </c>
      <c r="C13" s="58">
        <v>1.26</v>
      </c>
      <c r="D13" s="8">
        <f t="shared" ref="D13:D18" si="2">C13</f>
        <v>1.26</v>
      </c>
      <c r="E13" s="58">
        <v>2.8</v>
      </c>
      <c r="F13" s="8">
        <f t="shared" ref="F13:F18" si="3">D13*E13</f>
        <v>3.5279999999999996</v>
      </c>
    </row>
    <row r="14" spans="1:9" x14ac:dyDescent="0.3">
      <c r="A14" s="8" t="s">
        <v>38</v>
      </c>
      <c r="D14" s="8">
        <f t="shared" si="2"/>
        <v>0</v>
      </c>
      <c r="F14" s="8">
        <f t="shared" si="3"/>
        <v>0</v>
      </c>
    </row>
    <row r="15" spans="1:9" x14ac:dyDescent="0.3">
      <c r="A15" s="8" t="s">
        <v>38</v>
      </c>
      <c r="D15" s="8">
        <f t="shared" si="2"/>
        <v>0</v>
      </c>
      <c r="F15" s="8">
        <f t="shared" si="3"/>
        <v>0</v>
      </c>
    </row>
    <row r="16" spans="1:9" x14ac:dyDescent="0.3">
      <c r="A16" s="8" t="s">
        <v>39</v>
      </c>
      <c r="C16" s="58"/>
      <c r="D16" s="8">
        <f t="shared" si="2"/>
        <v>0</v>
      </c>
      <c r="E16" s="58">
        <v>2.8</v>
      </c>
      <c r="F16" s="8">
        <f t="shared" si="3"/>
        <v>0</v>
      </c>
    </row>
    <row r="17" spans="1:6" x14ac:dyDescent="0.3">
      <c r="A17" s="8" t="s">
        <v>39</v>
      </c>
      <c r="D17" s="8">
        <f t="shared" si="2"/>
        <v>0</v>
      </c>
      <c r="F17" s="8">
        <f t="shared" si="3"/>
        <v>0</v>
      </c>
    </row>
    <row r="18" spans="1:6" x14ac:dyDescent="0.3">
      <c r="A18" s="8" t="s">
        <v>39</v>
      </c>
      <c r="D18" s="8">
        <f t="shared" si="2"/>
        <v>0</v>
      </c>
      <c r="F18" s="8">
        <f t="shared" si="3"/>
        <v>0</v>
      </c>
    </row>
    <row r="19" spans="1:6" ht="15.6" x14ac:dyDescent="0.3">
      <c r="A19" s="17" t="s">
        <v>40</v>
      </c>
      <c r="B19" s="52"/>
      <c r="C19" s="52">
        <f>SUM(C13:C18)</f>
        <v>1.26</v>
      </c>
      <c r="D19" s="52">
        <f>SUM(D13:D18)</f>
        <v>1.26</v>
      </c>
      <c r="E19" s="52"/>
      <c r="F19" s="52">
        <f>SUM(F13:F18)</f>
        <v>3.5279999999999996</v>
      </c>
    </row>
    <row r="20" spans="1:6" x14ac:dyDescent="0.3">
      <c r="A20" s="8" t="s">
        <v>41</v>
      </c>
      <c r="C20" s="58">
        <v>5.3</v>
      </c>
      <c r="D20" s="8">
        <f t="shared" ref="D20:D25" si="4">C20</f>
        <v>5.3</v>
      </c>
      <c r="E20" s="58">
        <v>2.8</v>
      </c>
      <c r="F20" s="8">
        <f t="shared" ref="F20:F25" si="5">D20*E20</f>
        <v>14.839999999999998</v>
      </c>
    </row>
    <row r="21" spans="1:6" x14ac:dyDescent="0.3">
      <c r="A21" s="8" t="s">
        <v>41</v>
      </c>
      <c r="D21" s="8">
        <f t="shared" si="4"/>
        <v>0</v>
      </c>
      <c r="F21" s="8">
        <f t="shared" si="5"/>
        <v>0</v>
      </c>
    </row>
    <row r="22" spans="1:6" x14ac:dyDescent="0.3">
      <c r="A22" s="8" t="s">
        <v>41</v>
      </c>
      <c r="D22" s="8">
        <f t="shared" si="4"/>
        <v>0</v>
      </c>
      <c r="F22" s="8">
        <f t="shared" si="5"/>
        <v>0</v>
      </c>
    </row>
    <row r="23" spans="1:6" x14ac:dyDescent="0.3">
      <c r="A23" s="8" t="s">
        <v>42</v>
      </c>
      <c r="C23" s="58"/>
      <c r="D23" s="8">
        <f t="shared" si="4"/>
        <v>0</v>
      </c>
      <c r="E23" s="58">
        <v>2.8</v>
      </c>
      <c r="F23" s="8">
        <f t="shared" si="5"/>
        <v>0</v>
      </c>
    </row>
    <row r="24" spans="1:6" x14ac:dyDescent="0.3">
      <c r="A24" s="8" t="s">
        <v>42</v>
      </c>
      <c r="D24" s="8">
        <f t="shared" si="4"/>
        <v>0</v>
      </c>
      <c r="F24" s="8">
        <f t="shared" si="5"/>
        <v>0</v>
      </c>
    </row>
    <row r="25" spans="1:6" x14ac:dyDescent="0.3">
      <c r="A25" s="8" t="s">
        <v>42</v>
      </c>
      <c r="D25" s="8">
        <f t="shared" si="4"/>
        <v>0</v>
      </c>
      <c r="F25" s="8">
        <f t="shared" si="5"/>
        <v>0</v>
      </c>
    </row>
    <row r="26" spans="1:6" ht="15.6" x14ac:dyDescent="0.3">
      <c r="A26" s="17" t="s">
        <v>47</v>
      </c>
      <c r="B26" s="52"/>
      <c r="C26" s="52">
        <f>SUM(C20:C25)</f>
        <v>5.3</v>
      </c>
      <c r="D26" s="52">
        <f>SUM(D20:D25)</f>
        <v>5.3</v>
      </c>
      <c r="E26" s="52"/>
      <c r="F26" s="52">
        <f>SUM(F20:F25)</f>
        <v>14.839999999999998</v>
      </c>
    </row>
    <row r="27" spans="1:6" x14ac:dyDescent="0.3">
      <c r="A27" s="8" t="s">
        <v>43</v>
      </c>
      <c r="C27" s="58"/>
      <c r="D27" s="8">
        <f t="shared" ref="D27:D32" si="6">C27</f>
        <v>0</v>
      </c>
      <c r="E27" s="58">
        <v>2.8</v>
      </c>
      <c r="F27" s="8">
        <f t="shared" ref="F27:F32" si="7">D27*E27</f>
        <v>0</v>
      </c>
    </row>
    <row r="28" spans="1:6" x14ac:dyDescent="0.3">
      <c r="A28" s="8" t="s">
        <v>43</v>
      </c>
      <c r="D28" s="8">
        <f t="shared" si="6"/>
        <v>0</v>
      </c>
      <c r="F28" s="8">
        <f t="shared" si="7"/>
        <v>0</v>
      </c>
    </row>
    <row r="29" spans="1:6" x14ac:dyDescent="0.3">
      <c r="A29" s="8" t="s">
        <v>43</v>
      </c>
      <c r="D29" s="8">
        <f t="shared" si="6"/>
        <v>0</v>
      </c>
      <c r="F29" s="8">
        <f t="shared" si="7"/>
        <v>0</v>
      </c>
    </row>
    <row r="30" spans="1:6" x14ac:dyDescent="0.3">
      <c r="A30" s="8" t="s">
        <v>44</v>
      </c>
      <c r="C30" s="58"/>
      <c r="D30" s="8">
        <f t="shared" si="6"/>
        <v>0</v>
      </c>
      <c r="E30" s="58">
        <v>2.8</v>
      </c>
      <c r="F30" s="8">
        <f t="shared" si="7"/>
        <v>0</v>
      </c>
    </row>
    <row r="31" spans="1:6" x14ac:dyDescent="0.3">
      <c r="A31" s="8" t="s">
        <v>44</v>
      </c>
      <c r="D31" s="8">
        <f t="shared" si="6"/>
        <v>0</v>
      </c>
      <c r="F31" s="8">
        <f t="shared" si="7"/>
        <v>0</v>
      </c>
    </row>
    <row r="32" spans="1:6" x14ac:dyDescent="0.3">
      <c r="A32" s="8" t="s">
        <v>44</v>
      </c>
      <c r="D32" s="8">
        <f t="shared" si="6"/>
        <v>0</v>
      </c>
      <c r="F32" s="8">
        <f t="shared" si="7"/>
        <v>0</v>
      </c>
    </row>
    <row r="33" spans="1:6" ht="15.6" x14ac:dyDescent="0.3">
      <c r="A33" s="17" t="s">
        <v>45</v>
      </c>
      <c r="B33" s="52"/>
      <c r="C33" s="52">
        <f>SUM(C27:C32)</f>
        <v>0</v>
      </c>
      <c r="D33" s="52">
        <f>SUM(D27:D32)</f>
        <v>0</v>
      </c>
      <c r="E33" s="52"/>
      <c r="F33" s="52">
        <f>SUM(F27:F32)</f>
        <v>0</v>
      </c>
    </row>
    <row r="34" spans="1:6" ht="18" x14ac:dyDescent="0.35">
      <c r="A34" s="52" t="s">
        <v>46</v>
      </c>
      <c r="B34" s="53"/>
      <c r="C34" s="53">
        <f>C12+C19+C26+C33</f>
        <v>12</v>
      </c>
      <c r="D34" s="53">
        <f>D12+D19+D26+D33</f>
        <v>12</v>
      </c>
      <c r="E34" s="53"/>
      <c r="F34" s="68">
        <f>F12+F19+F26+F33</f>
        <v>33.599999999999994</v>
      </c>
    </row>
    <row r="35" spans="1:6" ht="15.6" x14ac:dyDescent="0.3">
      <c r="A35" s="52"/>
      <c r="B35" s="52"/>
    </row>
    <row r="37" spans="1:6" ht="15.6" x14ac:dyDescent="0.3">
      <c r="A37" s="52"/>
      <c r="B37" s="52"/>
    </row>
  </sheetData>
  <mergeCells count="2">
    <mergeCell ref="A1:G1"/>
    <mergeCell ref="A3:B3"/>
  </mergeCells>
  <phoneticPr fontId="0" type="noConversion"/>
  <printOptions horizontalCentered="1" verticalCentered="1"/>
  <pageMargins left="0.70866141732283472" right="0.70866141732283472" top="0.35433070866141736" bottom="0.35433070866141736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topLeftCell="A4" workbookViewId="0">
      <selection activeCell="F24" sqref="F24"/>
    </sheetView>
  </sheetViews>
  <sheetFormatPr defaultColWidth="9.109375" defaultRowHeight="14.4" x14ac:dyDescent="0.3"/>
  <cols>
    <col min="1" max="1" width="16" style="19" bestFit="1" customWidth="1"/>
    <col min="2" max="7" width="9.109375" style="19"/>
    <col min="8" max="8" width="10.5546875" style="19" customWidth="1"/>
    <col min="9" max="16384" width="9.109375" style="19"/>
  </cols>
  <sheetData>
    <row r="1" spans="1:8" ht="15.6" x14ac:dyDescent="0.3">
      <c r="A1" s="186" t="s">
        <v>86</v>
      </c>
      <c r="B1" s="186"/>
      <c r="C1" s="186"/>
      <c r="D1" s="186"/>
      <c r="E1" s="186"/>
      <c r="F1" s="186"/>
      <c r="G1" s="186"/>
      <c r="H1" s="186"/>
    </row>
    <row r="3" spans="1:8" ht="15.6" x14ac:dyDescent="0.3">
      <c r="A3" s="20" t="s">
        <v>26</v>
      </c>
    </row>
    <row r="5" spans="1:8" ht="15.6" x14ac:dyDescent="0.3">
      <c r="A5" s="20" t="s">
        <v>57</v>
      </c>
      <c r="B5" s="21" t="s">
        <v>27</v>
      </c>
      <c r="C5" s="21" t="s">
        <v>28</v>
      </c>
      <c r="D5" s="21" t="s">
        <v>30</v>
      </c>
      <c r="E5" s="21" t="s">
        <v>31</v>
      </c>
      <c r="F5" s="21" t="s">
        <v>32</v>
      </c>
      <c r="G5" s="21" t="s">
        <v>33</v>
      </c>
      <c r="H5" s="21" t="s">
        <v>48</v>
      </c>
    </row>
    <row r="6" spans="1:8" ht="15.6" x14ac:dyDescent="0.3">
      <c r="A6" s="20" t="s">
        <v>87</v>
      </c>
      <c r="B6" s="21"/>
      <c r="C6" s="21"/>
      <c r="D6" s="21"/>
      <c r="E6" s="21"/>
      <c r="F6" s="21"/>
      <c r="G6" s="21"/>
      <c r="H6" s="21"/>
    </row>
    <row r="7" spans="1:8" ht="15.6" x14ac:dyDescent="0.3">
      <c r="A7" s="20" t="s">
        <v>88</v>
      </c>
      <c r="B7" s="21"/>
      <c r="C7" s="21"/>
      <c r="D7" s="21"/>
      <c r="E7" s="21"/>
      <c r="F7" s="21"/>
      <c r="G7" s="21"/>
      <c r="H7" s="21"/>
    </row>
    <row r="8" spans="1:8" ht="15.6" x14ac:dyDescent="0.3">
      <c r="A8" s="20" t="s">
        <v>89</v>
      </c>
    </row>
    <row r="9" spans="1:8" ht="15.6" x14ac:dyDescent="0.3">
      <c r="A9" s="20" t="s">
        <v>90</v>
      </c>
    </row>
    <row r="11" spans="1:8" ht="15.6" x14ac:dyDescent="0.3">
      <c r="A11" s="20" t="s">
        <v>58</v>
      </c>
    </row>
    <row r="12" spans="1:8" x14ac:dyDescent="0.3">
      <c r="A12" s="180" t="s">
        <v>65</v>
      </c>
      <c r="B12" s="181"/>
      <c r="C12" s="181"/>
      <c r="D12" s="181"/>
      <c r="E12" s="181"/>
      <c r="F12" s="181"/>
      <c r="G12" s="181"/>
      <c r="H12" s="182"/>
    </row>
    <row r="13" spans="1:8" ht="15.75" customHeight="1" x14ac:dyDescent="0.3">
      <c r="A13" s="183"/>
      <c r="B13" s="184"/>
      <c r="C13" s="184"/>
      <c r="D13" s="184"/>
      <c r="E13" s="184"/>
      <c r="F13" s="184"/>
      <c r="G13" s="184"/>
      <c r="H13" s="185"/>
    </row>
    <row r="14" spans="1:8" ht="15.6" x14ac:dyDescent="0.3">
      <c r="A14" s="20" t="s">
        <v>59</v>
      </c>
      <c r="B14" s="21" t="s">
        <v>27</v>
      </c>
      <c r="C14" s="21" t="s">
        <v>28</v>
      </c>
      <c r="D14" s="21" t="s">
        <v>30</v>
      </c>
      <c r="E14" s="21" t="s">
        <v>31</v>
      </c>
      <c r="F14" s="21" t="s">
        <v>32</v>
      </c>
      <c r="G14" s="21" t="s">
        <v>33</v>
      </c>
      <c r="H14" s="21" t="s">
        <v>48</v>
      </c>
    </row>
    <row r="15" spans="1:8" ht="15.6" x14ac:dyDescent="0.3">
      <c r="A15" s="20"/>
    </row>
    <row r="16" spans="1:8" ht="15.6" x14ac:dyDescent="0.3">
      <c r="A16" s="20"/>
    </row>
    <row r="20" spans="1:8" ht="15.6" x14ac:dyDescent="0.3">
      <c r="A20" s="20" t="s">
        <v>60</v>
      </c>
    </row>
    <row r="21" spans="1:8" x14ac:dyDescent="0.3">
      <c r="A21" s="180" t="s">
        <v>65</v>
      </c>
      <c r="B21" s="181"/>
      <c r="C21" s="181"/>
      <c r="D21" s="181"/>
      <c r="E21" s="181"/>
      <c r="F21" s="181"/>
      <c r="G21" s="181"/>
      <c r="H21" s="182"/>
    </row>
    <row r="22" spans="1:8" ht="15.75" customHeight="1" x14ac:dyDescent="0.3">
      <c r="A22" s="183"/>
      <c r="B22" s="184"/>
      <c r="C22" s="184"/>
      <c r="D22" s="184"/>
      <c r="E22" s="184"/>
      <c r="F22" s="184"/>
      <c r="G22" s="184"/>
      <c r="H22" s="185"/>
    </row>
    <row r="23" spans="1:8" ht="15.6" x14ac:dyDescent="0.3">
      <c r="A23" s="20" t="s">
        <v>61</v>
      </c>
      <c r="B23" s="21" t="s">
        <v>27</v>
      </c>
      <c r="C23" s="21" t="s">
        <v>28</v>
      </c>
      <c r="D23" s="21" t="s">
        <v>30</v>
      </c>
      <c r="E23" s="21" t="s">
        <v>31</v>
      </c>
      <c r="F23" s="21" t="s">
        <v>32</v>
      </c>
      <c r="G23" s="21" t="s">
        <v>33</v>
      </c>
      <c r="H23" s="21" t="s">
        <v>48</v>
      </c>
    </row>
    <row r="24" spans="1:8" ht="15.6" x14ac:dyDescent="0.3">
      <c r="A24" s="22" t="s">
        <v>131</v>
      </c>
      <c r="B24" s="84">
        <f>(10.3*7.9)-(3.9*1.5)</f>
        <v>75.52000000000001</v>
      </c>
      <c r="C24" s="19">
        <v>0</v>
      </c>
      <c r="D24" s="19">
        <f>B24-C24</f>
        <v>75.52000000000001</v>
      </c>
      <c r="E24" s="19">
        <v>0</v>
      </c>
      <c r="F24" s="84">
        <v>1.02</v>
      </c>
      <c r="G24" s="19">
        <v>0</v>
      </c>
      <c r="H24" s="19">
        <f>D24*F24</f>
        <v>77.030400000000014</v>
      </c>
    </row>
    <row r="25" spans="1:8" ht="15.6" x14ac:dyDescent="0.3">
      <c r="A25" s="20"/>
      <c r="E25" s="19">
        <v>0</v>
      </c>
      <c r="F25" s="19">
        <v>1</v>
      </c>
      <c r="G25" s="19">
        <v>0</v>
      </c>
      <c r="H25" s="19">
        <f>D25*F25</f>
        <v>0</v>
      </c>
    </row>
    <row r="26" spans="1:8" ht="15.6" x14ac:dyDescent="0.3">
      <c r="A26" s="20"/>
      <c r="E26" s="19">
        <v>0</v>
      </c>
      <c r="F26" s="19">
        <v>1</v>
      </c>
      <c r="G26" s="19">
        <v>0</v>
      </c>
      <c r="H26" s="19">
        <f>D26*F26</f>
        <v>0</v>
      </c>
    </row>
    <row r="27" spans="1:8" ht="15.6" x14ac:dyDescent="0.3">
      <c r="A27" s="20" t="s">
        <v>62</v>
      </c>
      <c r="B27" s="19">
        <f>SUM(B24:B26)</f>
        <v>75.52000000000001</v>
      </c>
      <c r="C27" s="19">
        <f t="shared" ref="C27:H27" si="0">SUM(C24:C26)</f>
        <v>0</v>
      </c>
      <c r="D27" s="23">
        <f t="shared" si="0"/>
        <v>75.52000000000001</v>
      </c>
      <c r="E27" s="19">
        <f t="shared" si="0"/>
        <v>0</v>
      </c>
      <c r="F27" s="19">
        <f>1</f>
        <v>1</v>
      </c>
      <c r="G27" s="19">
        <f t="shared" si="0"/>
        <v>0</v>
      </c>
      <c r="H27" s="23">
        <f t="shared" si="0"/>
        <v>77.030400000000014</v>
      </c>
    </row>
    <row r="28" spans="1:8" x14ac:dyDescent="0.3">
      <c r="A28" s="180" t="s">
        <v>65</v>
      </c>
      <c r="B28" s="181"/>
      <c r="C28" s="181"/>
      <c r="D28" s="181"/>
      <c r="E28" s="181"/>
      <c r="F28" s="181"/>
      <c r="G28" s="181"/>
      <c r="H28" s="182"/>
    </row>
    <row r="29" spans="1:8" ht="15.75" customHeight="1" x14ac:dyDescent="0.3">
      <c r="A29" s="183"/>
      <c r="B29" s="184"/>
      <c r="C29" s="184"/>
      <c r="D29" s="184"/>
      <c r="E29" s="184"/>
      <c r="F29" s="184"/>
      <c r="G29" s="184"/>
      <c r="H29" s="185"/>
    </row>
    <row r="30" spans="1:8" ht="15.6" x14ac:dyDescent="0.3">
      <c r="A30" s="20" t="s">
        <v>63</v>
      </c>
    </row>
    <row r="31" spans="1:8" ht="15.6" x14ac:dyDescent="0.3">
      <c r="A31" s="20"/>
    </row>
    <row r="32" spans="1:8" ht="15.6" x14ac:dyDescent="0.3">
      <c r="A32" s="20"/>
    </row>
    <row r="34" spans="1:8" ht="15.6" x14ac:dyDescent="0.3">
      <c r="A34" s="20" t="s">
        <v>64</v>
      </c>
    </row>
    <row r="35" spans="1:8" x14ac:dyDescent="0.3">
      <c r="A35" s="180" t="s">
        <v>65</v>
      </c>
      <c r="B35" s="181"/>
      <c r="C35" s="181"/>
      <c r="D35" s="181"/>
      <c r="E35" s="181"/>
      <c r="F35" s="181"/>
      <c r="G35" s="181"/>
      <c r="H35" s="182"/>
    </row>
    <row r="36" spans="1:8" ht="15.75" customHeight="1" x14ac:dyDescent="0.3">
      <c r="A36" s="183"/>
      <c r="B36" s="184"/>
      <c r="C36" s="184"/>
      <c r="D36" s="184"/>
      <c r="E36" s="184"/>
      <c r="F36" s="184"/>
      <c r="G36" s="184"/>
      <c r="H36" s="185"/>
    </row>
  </sheetData>
  <mergeCells count="5">
    <mergeCell ref="A35:H36"/>
    <mergeCell ref="A1:H1"/>
    <mergeCell ref="A12:H13"/>
    <mergeCell ref="A21:H22"/>
    <mergeCell ref="A28:H29"/>
  </mergeCells>
  <phoneticPr fontId="0" type="noConversion"/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12</vt:i4>
      </vt:variant>
      <vt:variant>
        <vt:lpstr>Περιοχές με ονόματα</vt:lpstr>
      </vt:variant>
      <vt:variant>
        <vt:i4>7</vt:i4>
      </vt:variant>
    </vt:vector>
  </HeadingPairs>
  <TitlesOfParts>
    <vt:vector size="19" baseType="lpstr">
      <vt:lpstr>ΦΥ0-Συγκεντρωτικό</vt:lpstr>
      <vt:lpstr>ΦΥ1_Σκαριφήματα</vt:lpstr>
      <vt:lpstr>ΦΥ2_Σκαριφήματα</vt:lpstr>
      <vt:lpstr>1Α.Κατ_Αδιαφ_Αερας</vt:lpstr>
      <vt:lpstr>1Β.Κατ_Αδιαφ_Εδαφος</vt:lpstr>
      <vt:lpstr>2Α.Οριζον_αδιαφ_Αέρας</vt:lpstr>
      <vt:lpstr>2Β.Οριζον_αδιαφ_Έδαφος</vt:lpstr>
      <vt:lpstr>3.Διαφανείς_Επιφαν</vt:lpstr>
      <vt:lpstr>4Α.Διαχωριστικ_Αδιαφαν_επιφ</vt:lpstr>
      <vt:lpstr>4Β.Διαχωριστικ_Διαφαν_επιφ</vt:lpstr>
      <vt:lpstr>5.Υπολογισμός Um</vt:lpstr>
      <vt:lpstr>Αναφορά συμβατότητας</vt:lpstr>
      <vt:lpstr>'2Α.Οριζον_αδιαφ_Αέρας'!Print_Area</vt:lpstr>
      <vt:lpstr>'2Β.Οριζον_αδιαφ_Έδαφος'!Print_Area</vt:lpstr>
      <vt:lpstr>'3.Διαφανείς_Επιφαν'!Print_Area</vt:lpstr>
      <vt:lpstr>'4Α.Διαχωριστικ_Αδιαφαν_επιφ'!Print_Area</vt:lpstr>
      <vt:lpstr>'ΦΥ0-Συγκεντρωτικό'!Print_Area</vt:lpstr>
      <vt:lpstr>ΦΥ1_Σκαριφήματα!Print_Area</vt:lpstr>
      <vt:lpstr>ΦΥ2_Σκαριφήματα!Print_Area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2018-04-12T08:47:57Z</cp:lastPrinted>
  <dcterms:created xsi:type="dcterms:W3CDTF">2006-10-17T10:06:23Z</dcterms:created>
  <dcterms:modified xsi:type="dcterms:W3CDTF">2022-10-23T19:04:35Z</dcterms:modified>
</cp:coreProperties>
</file>