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OneDrive - Hellenic Mediterranean University\Επιφάνεια εργασίας\"/>
    </mc:Choice>
  </mc:AlternateContent>
  <bookViews>
    <workbookView xWindow="0" yWindow="120" windowWidth="15600" windowHeight="11670" activeTab="1"/>
  </bookViews>
  <sheets>
    <sheet name="Εξ Επιφ &amp; Uεπ" sheetId="13" r:id="rId1"/>
    <sheet name="Ανοιγματα" sheetId="12" r:id="rId2"/>
    <sheet name="ΟΡΙΖΟΝΤΑΣ" sheetId="4" r:id="rId3"/>
    <sheet name="ΠΡΟΒΟΛΟΣ" sheetId="7" r:id="rId4"/>
    <sheet name="ΠΛΕΥΡΙΚΑ 2" sheetId="10" r:id="rId5"/>
    <sheet name="ΠΛΕΥΡΙΚΑ" sheetId="5" r:id="rId6"/>
    <sheet name="318" sheetId="6" r:id="rId7"/>
    <sheet name="319" sheetId="2" r:id="rId8"/>
    <sheet name="320a" sheetId="8" r:id="rId9"/>
    <sheet name="320b" sheetId="9" r:id="rId10"/>
  </sheets>
  <definedNames>
    <definedName name="_xlnm.Print_Area" localSheetId="2">ΟΡΙΖΟΝΤΑΣ!$A$1:$R$20</definedName>
    <definedName name="_xlnm.Print_Area" localSheetId="5">ΠΛΕΥΡΙΚΑ!$A$1:$O$20</definedName>
    <definedName name="_xlnm.Print_Area" localSheetId="4">'ΠΛΕΥΡΙΚΑ 2'!$A$1:$O$20</definedName>
    <definedName name="_xlnm.Print_Area" localSheetId="3">ΠΡΟΒΟΛΟΣ!$A$1:$R$20</definedName>
  </definedNames>
  <calcPr calcId="162913"/>
</workbook>
</file>

<file path=xl/calcChain.xml><?xml version="1.0" encoding="utf-8"?>
<calcChain xmlns="http://schemas.openxmlformats.org/spreadsheetml/2006/main">
  <c r="H5" i="4" l="1"/>
  <c r="H4" i="4"/>
  <c r="G14" i="13"/>
  <c r="B16" i="13"/>
  <c r="E16" i="13" s="1"/>
  <c r="B15" i="13"/>
  <c r="E15" i="13" s="1"/>
  <c r="B14" i="13"/>
  <c r="E14" i="13" s="1"/>
  <c r="H13" i="13"/>
  <c r="C13" i="13"/>
  <c r="D13" i="13" s="1"/>
  <c r="B13" i="13"/>
  <c r="E13" i="13" s="1"/>
  <c r="B12" i="13"/>
  <c r="E12" i="13" s="1"/>
  <c r="B11" i="13"/>
  <c r="E11" i="13" s="1"/>
  <c r="B10" i="13"/>
  <c r="E10" i="13" s="1"/>
  <c r="B9" i="13"/>
  <c r="B8" i="13"/>
  <c r="E8" i="13" s="1"/>
  <c r="B7" i="13"/>
  <c r="E7" i="13" s="1"/>
  <c r="G8" i="13"/>
  <c r="G9" i="13" s="1"/>
  <c r="G10" i="13" s="1"/>
  <c r="H19" i="12"/>
  <c r="P19" i="12"/>
  <c r="O19" i="12"/>
  <c r="E19" i="12"/>
  <c r="C10" i="13" s="1"/>
  <c r="D10" i="13" s="1"/>
  <c r="P18" i="12"/>
  <c r="O18" i="12"/>
  <c r="H18" i="12"/>
  <c r="M18" i="12" s="1"/>
  <c r="N18" i="12" s="1"/>
  <c r="E18" i="12"/>
  <c r="C12" i="13" s="1"/>
  <c r="D12" i="13" s="1"/>
  <c r="P17" i="12"/>
  <c r="O17" i="12"/>
  <c r="I17" i="12"/>
  <c r="I18" i="12" s="1"/>
  <c r="H17" i="12"/>
  <c r="E17" i="12"/>
  <c r="C11" i="13" s="1"/>
  <c r="D11" i="13" s="1"/>
  <c r="P16" i="12"/>
  <c r="O16" i="12"/>
  <c r="H16" i="12"/>
  <c r="E16" i="12"/>
  <c r="C7" i="13" s="1"/>
  <c r="P11" i="12"/>
  <c r="O11" i="12"/>
  <c r="J11" i="12"/>
  <c r="L11" i="12" s="1"/>
  <c r="H11" i="12"/>
  <c r="M11" i="12" s="1"/>
  <c r="N11" i="12" s="1"/>
  <c r="T11" i="12" s="1"/>
  <c r="P10" i="12"/>
  <c r="O10" i="12"/>
  <c r="H10" i="12"/>
  <c r="E10" i="12"/>
  <c r="C8" i="13" s="1"/>
  <c r="D8" i="13" s="1"/>
  <c r="P9" i="12"/>
  <c r="O9" i="12"/>
  <c r="H9" i="12"/>
  <c r="E9" i="12"/>
  <c r="C16" i="13" s="1"/>
  <c r="D16" i="13" s="1"/>
  <c r="P8" i="12"/>
  <c r="O8" i="12"/>
  <c r="I8" i="12"/>
  <c r="I9" i="12" s="1"/>
  <c r="H8" i="12"/>
  <c r="E8" i="12"/>
  <c r="C15" i="13" s="1"/>
  <c r="D15" i="13" s="1"/>
  <c r="P7" i="12"/>
  <c r="O7" i="12"/>
  <c r="H7" i="12"/>
  <c r="E7" i="12"/>
  <c r="C14" i="13" s="1"/>
  <c r="D14" i="13" s="1"/>
  <c r="J17" i="12"/>
  <c r="L17" i="12" s="1"/>
  <c r="M5" i="10"/>
  <c r="AP5" i="10" s="1"/>
  <c r="M6" i="10"/>
  <c r="AO6" i="10" s="1"/>
  <c r="M7" i="10"/>
  <c r="M8" i="10"/>
  <c r="M9" i="10"/>
  <c r="M10" i="10"/>
  <c r="AH10" i="10" s="1"/>
  <c r="AL10" i="10" s="1"/>
  <c r="M11" i="10"/>
  <c r="M12" i="10"/>
  <c r="M13" i="10"/>
  <c r="AP13" i="10" s="1"/>
  <c r="AS13" i="10" s="1"/>
  <c r="M14" i="10"/>
  <c r="AO14" i="10" s="1"/>
  <c r="M15" i="10"/>
  <c r="M16" i="10"/>
  <c r="M17" i="10"/>
  <c r="M18" i="10"/>
  <c r="AH18" i="10" s="1"/>
  <c r="AL18" i="10" s="1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4" i="5"/>
  <c r="M4" i="7"/>
  <c r="AL4" i="7" s="1"/>
  <c r="J5" i="7"/>
  <c r="AC5" i="7" s="1"/>
  <c r="J6" i="7"/>
  <c r="U6" i="7" s="1"/>
  <c r="J5" i="5"/>
  <c r="J6" i="5"/>
  <c r="J7" i="5"/>
  <c r="J8" i="5"/>
  <c r="J9" i="5"/>
  <c r="J10" i="5"/>
  <c r="S10" i="5" s="1"/>
  <c r="J11" i="5"/>
  <c r="J12" i="5"/>
  <c r="J13" i="5"/>
  <c r="J14" i="5"/>
  <c r="J15" i="5"/>
  <c r="J16" i="5"/>
  <c r="J17" i="5"/>
  <c r="J18" i="5"/>
  <c r="S18" i="5" s="1"/>
  <c r="J4" i="5"/>
  <c r="M4" i="10"/>
  <c r="AR5" i="10"/>
  <c r="AR6" i="10"/>
  <c r="AR7" i="10"/>
  <c r="AR8" i="10"/>
  <c r="AR9" i="10"/>
  <c r="AR10" i="10"/>
  <c r="AR11" i="10"/>
  <c r="AR12" i="10"/>
  <c r="AR13" i="10"/>
  <c r="AR14" i="10"/>
  <c r="AR15" i="10"/>
  <c r="AR16" i="10"/>
  <c r="AR17" i="10"/>
  <c r="AR18" i="10"/>
  <c r="J5" i="10"/>
  <c r="AC5" i="10" s="1"/>
  <c r="J6" i="10"/>
  <c r="J7" i="10"/>
  <c r="AC7" i="10" s="1"/>
  <c r="J8" i="10"/>
  <c r="AB8" i="10" s="1"/>
  <c r="J9" i="10"/>
  <c r="AC9" i="10" s="1"/>
  <c r="J10" i="10"/>
  <c r="Z10" i="10" s="1"/>
  <c r="J11" i="10"/>
  <c r="AC11" i="10" s="1"/>
  <c r="J12" i="10"/>
  <c r="U12" i="10" s="1"/>
  <c r="J13" i="10"/>
  <c r="AC13" i="10" s="1"/>
  <c r="J14" i="10"/>
  <c r="J15" i="10"/>
  <c r="AC15" i="10" s="1"/>
  <c r="J16" i="10"/>
  <c r="AB16" i="10" s="1"/>
  <c r="J17" i="10"/>
  <c r="AC17" i="10" s="1"/>
  <c r="J18" i="10"/>
  <c r="U18" i="10" s="1"/>
  <c r="J4" i="10"/>
  <c r="AC4" i="10" s="1"/>
  <c r="Q18" i="10"/>
  <c r="S11" i="10"/>
  <c r="S9" i="10"/>
  <c r="S7" i="10"/>
  <c r="T15" i="10"/>
  <c r="T11" i="10"/>
  <c r="W11" i="10" s="1"/>
  <c r="T9" i="10"/>
  <c r="T7" i="10"/>
  <c r="U17" i="10"/>
  <c r="U13" i="10"/>
  <c r="V18" i="10"/>
  <c r="V17" i="10"/>
  <c r="V13" i="10"/>
  <c r="V10" i="10"/>
  <c r="V9" i="10"/>
  <c r="V8" i="10"/>
  <c r="Z17" i="10"/>
  <c r="Z13" i="10"/>
  <c r="Z9" i="10"/>
  <c r="Z5" i="10"/>
  <c r="AA17" i="10"/>
  <c r="AA15" i="10"/>
  <c r="AA13" i="10"/>
  <c r="AA11" i="10"/>
  <c r="AA7" i="10"/>
  <c r="AA5" i="10"/>
  <c r="AB18" i="10"/>
  <c r="AB17" i="10"/>
  <c r="AB15" i="10"/>
  <c r="AB12" i="10"/>
  <c r="AB11" i="10"/>
  <c r="AB10" i="10"/>
  <c r="AB9" i="10"/>
  <c r="AB7" i="10"/>
  <c r="AB5" i="10"/>
  <c r="AH17" i="10"/>
  <c r="AL17" i="10" s="1"/>
  <c r="AH16" i="10"/>
  <c r="AH15" i="10"/>
  <c r="AH14" i="10"/>
  <c r="AH13" i="10"/>
  <c r="AH12" i="10"/>
  <c r="AH11" i="10"/>
  <c r="AH9" i="10"/>
  <c r="AH8" i="10"/>
  <c r="AH7" i="10"/>
  <c r="AH6" i="10"/>
  <c r="AH5" i="10"/>
  <c r="AI18" i="10"/>
  <c r="AI17" i="10"/>
  <c r="AI16" i="10"/>
  <c r="AL16" i="10" s="1"/>
  <c r="AI15" i="10"/>
  <c r="AI14" i="10"/>
  <c r="AI13" i="10"/>
  <c r="AI12" i="10"/>
  <c r="AI11" i="10"/>
  <c r="AI10" i="10"/>
  <c r="AI9" i="10"/>
  <c r="AI8" i="10"/>
  <c r="AI7" i="10"/>
  <c r="AI6" i="10"/>
  <c r="AI5" i="10"/>
  <c r="AJ18" i="10"/>
  <c r="AJ17" i="10"/>
  <c r="AJ16" i="10"/>
  <c r="AJ15" i="10"/>
  <c r="AJ14" i="10"/>
  <c r="AJ13" i="10"/>
  <c r="AJ12" i="10"/>
  <c r="AM12" i="10" s="1"/>
  <c r="AJ11" i="10"/>
  <c r="AJ10" i="10"/>
  <c r="AJ9" i="10"/>
  <c r="AJ8" i="10"/>
  <c r="AJ7" i="10"/>
  <c r="AJ6" i="10"/>
  <c r="AJ5" i="10"/>
  <c r="AK4" i="10"/>
  <c r="AK18" i="10"/>
  <c r="AK17" i="10"/>
  <c r="AK16" i="10"/>
  <c r="AK15" i="10"/>
  <c r="AK14" i="10"/>
  <c r="AK13" i="10"/>
  <c r="AM13" i="10" s="1"/>
  <c r="AK12" i="10"/>
  <c r="AK11" i="10"/>
  <c r="AK10" i="10"/>
  <c r="AK9" i="10"/>
  <c r="AK8" i="10"/>
  <c r="AK7" i="10"/>
  <c r="AK6" i="10"/>
  <c r="AM6" i="10" s="1"/>
  <c r="AK5" i="10"/>
  <c r="AO18" i="10"/>
  <c r="AO17" i="10"/>
  <c r="AO16" i="10"/>
  <c r="AO15" i="10"/>
  <c r="AO13" i="10"/>
  <c r="AO12" i="10"/>
  <c r="AO11" i="10"/>
  <c r="AO10" i="10"/>
  <c r="AS10" i="10" s="1"/>
  <c r="AO9" i="10"/>
  <c r="AO8" i="10"/>
  <c r="AO7" i="10"/>
  <c r="AO5" i="10"/>
  <c r="AP18" i="10"/>
  <c r="AP17" i="10"/>
  <c r="AP16" i="10"/>
  <c r="AP15" i="10"/>
  <c r="AP14" i="10"/>
  <c r="AP12" i="10"/>
  <c r="AP11" i="10"/>
  <c r="AP10" i="10"/>
  <c r="AP9" i="10"/>
  <c r="AP8" i="10"/>
  <c r="AP7" i="10"/>
  <c r="AP6" i="10"/>
  <c r="AQ4" i="10"/>
  <c r="AQ18" i="10"/>
  <c r="AQ17" i="10"/>
  <c r="AQ16" i="10"/>
  <c r="AQ15" i="10"/>
  <c r="AQ14" i="10"/>
  <c r="AQ13" i="10"/>
  <c r="AQ12" i="10"/>
  <c r="AQ11" i="10"/>
  <c r="AQ10" i="10"/>
  <c r="AQ9" i="10"/>
  <c r="AQ8" i="10"/>
  <c r="AQ7" i="10"/>
  <c r="AQ6" i="10"/>
  <c r="AQ5" i="10"/>
  <c r="AG18" i="10"/>
  <c r="R18" i="10"/>
  <c r="Q17" i="10"/>
  <c r="AG17" i="10"/>
  <c r="R17" i="10"/>
  <c r="AD17" i="10" s="1"/>
  <c r="Q16" i="10"/>
  <c r="AG16" i="10"/>
  <c r="R16" i="10"/>
  <c r="Q15" i="10"/>
  <c r="AG15" i="10"/>
  <c r="R15" i="10"/>
  <c r="Q14" i="10"/>
  <c r="AG14" i="10"/>
  <c r="AT14" i="10" s="1"/>
  <c r="Q13" i="10"/>
  <c r="AG13" i="10"/>
  <c r="Q12" i="10"/>
  <c r="AG12" i="10"/>
  <c r="Q11" i="10"/>
  <c r="AG11" i="10"/>
  <c r="AS11" i="10" s="1"/>
  <c r="R11" i="10"/>
  <c r="Q10" i="10"/>
  <c r="AG10" i="10"/>
  <c r="AT10" i="10" s="1"/>
  <c r="R10" i="10"/>
  <c r="Q9" i="10"/>
  <c r="AG9" i="10"/>
  <c r="R9" i="10"/>
  <c r="Q8" i="10"/>
  <c r="AG8" i="10"/>
  <c r="Q7" i="10"/>
  <c r="AG7" i="10"/>
  <c r="R7" i="10"/>
  <c r="AL7" i="10"/>
  <c r="Q6" i="10"/>
  <c r="AG6" i="10"/>
  <c r="Q5" i="10"/>
  <c r="AG5" i="10"/>
  <c r="R5" i="10"/>
  <c r="AD5" i="10" s="1"/>
  <c r="Q4" i="10"/>
  <c r="C19" i="2"/>
  <c r="D19" i="2"/>
  <c r="E19" i="2"/>
  <c r="F19" i="2"/>
  <c r="G19" i="2"/>
  <c r="H19" i="2"/>
  <c r="I19" i="2"/>
  <c r="J19" i="2"/>
  <c r="K19" i="2"/>
  <c r="O19" i="2"/>
  <c r="P19" i="2"/>
  <c r="Q19" i="2"/>
  <c r="R19" i="2"/>
  <c r="S19" i="2"/>
  <c r="T19" i="2"/>
  <c r="U19" i="2"/>
  <c r="V19" i="2"/>
  <c r="W19" i="2"/>
  <c r="C21" i="2"/>
  <c r="D21" i="2"/>
  <c r="E21" i="2"/>
  <c r="F21" i="2"/>
  <c r="G21" i="2"/>
  <c r="H21" i="2"/>
  <c r="I21" i="2"/>
  <c r="J21" i="2"/>
  <c r="K21" i="2"/>
  <c r="O21" i="2"/>
  <c r="P21" i="2"/>
  <c r="Q21" i="2"/>
  <c r="R21" i="2"/>
  <c r="S21" i="2"/>
  <c r="T21" i="2"/>
  <c r="U21" i="2"/>
  <c r="V21" i="2"/>
  <c r="W21" i="2"/>
  <c r="C39" i="2"/>
  <c r="D39" i="2"/>
  <c r="E39" i="2"/>
  <c r="F39" i="2"/>
  <c r="G39" i="2"/>
  <c r="H39" i="2"/>
  <c r="I39" i="2"/>
  <c r="J39" i="2"/>
  <c r="K39" i="2"/>
  <c r="O39" i="2"/>
  <c r="P39" i="2"/>
  <c r="Q39" i="2"/>
  <c r="R39" i="2"/>
  <c r="S39" i="2"/>
  <c r="T39" i="2"/>
  <c r="U39" i="2"/>
  <c r="V39" i="2"/>
  <c r="W39" i="2"/>
  <c r="C41" i="2"/>
  <c r="D41" i="2"/>
  <c r="E41" i="2"/>
  <c r="F41" i="2"/>
  <c r="G41" i="2"/>
  <c r="H41" i="2"/>
  <c r="I41" i="2"/>
  <c r="J41" i="2"/>
  <c r="K41" i="2"/>
  <c r="O41" i="2"/>
  <c r="P41" i="2"/>
  <c r="Q41" i="2"/>
  <c r="R41" i="2"/>
  <c r="S41" i="2"/>
  <c r="T41" i="2"/>
  <c r="U41" i="2"/>
  <c r="V41" i="2"/>
  <c r="W41" i="2"/>
  <c r="J4" i="4"/>
  <c r="M4" i="4"/>
  <c r="P4" i="4"/>
  <c r="AZ4" i="4" s="1"/>
  <c r="T4" i="4"/>
  <c r="J5" i="4"/>
  <c r="V5" i="4"/>
  <c r="M5" i="4"/>
  <c r="AL5" i="4" s="1"/>
  <c r="P5" i="4"/>
  <c r="AZ5" i="4" s="1"/>
  <c r="T5" i="4"/>
  <c r="Y5" i="4"/>
  <c r="J6" i="4"/>
  <c r="V6" i="4" s="1"/>
  <c r="M6" i="4"/>
  <c r="AK6" i="4" s="1"/>
  <c r="P6" i="4"/>
  <c r="BJ6" i="4" s="1"/>
  <c r="T6" i="4"/>
  <c r="W6" i="4"/>
  <c r="AS6" i="4"/>
  <c r="J7" i="4"/>
  <c r="W7" i="4" s="1"/>
  <c r="M7" i="4"/>
  <c r="AK7" i="4" s="1"/>
  <c r="P7" i="4"/>
  <c r="T7" i="4"/>
  <c r="AY7" i="4"/>
  <c r="J8" i="4"/>
  <c r="AC8" i="4" s="1"/>
  <c r="M8" i="4"/>
  <c r="P8" i="4"/>
  <c r="BC8" i="4" s="1"/>
  <c r="T8" i="4"/>
  <c r="J9" i="4"/>
  <c r="M9" i="4"/>
  <c r="AN9" i="4" s="1"/>
  <c r="P9" i="4"/>
  <c r="T9" i="4"/>
  <c r="Y9" i="4"/>
  <c r="AF9" i="4"/>
  <c r="J10" i="4"/>
  <c r="M10" i="4"/>
  <c r="AU10" i="4" s="1"/>
  <c r="AL10" i="4"/>
  <c r="P10" i="4"/>
  <c r="AY10" i="4" s="1"/>
  <c r="T10" i="4"/>
  <c r="AJ10" i="4"/>
  <c r="AO10" i="4" s="1"/>
  <c r="AN10" i="4"/>
  <c r="AZ10" i="4"/>
  <c r="BB10" i="4"/>
  <c r="BC10" i="4"/>
  <c r="BH10" i="4"/>
  <c r="BI10" i="4"/>
  <c r="J11" i="4"/>
  <c r="M11" i="4"/>
  <c r="P11" i="4"/>
  <c r="AY11" i="4" s="1"/>
  <c r="T11" i="4"/>
  <c r="AU11" i="4"/>
  <c r="BA11" i="4"/>
  <c r="BH11" i="4"/>
  <c r="J12" i="4"/>
  <c r="W12" i="4" s="1"/>
  <c r="M12" i="4"/>
  <c r="AS12" i="4" s="1"/>
  <c r="P12" i="4"/>
  <c r="T12" i="4"/>
  <c r="U12" i="4"/>
  <c r="X12" i="4"/>
  <c r="AD12" i="4"/>
  <c r="AF12" i="4"/>
  <c r="BA12" i="4"/>
  <c r="J13" i="4"/>
  <c r="Y13" i="4" s="1"/>
  <c r="M13" i="4"/>
  <c r="P13" i="4"/>
  <c r="AZ13" i="4" s="1"/>
  <c r="T13" i="4"/>
  <c r="W13" i="4"/>
  <c r="AD13" i="4"/>
  <c r="BA13" i="4"/>
  <c r="BH13" i="4"/>
  <c r="J14" i="4"/>
  <c r="U14" i="4" s="1"/>
  <c r="M14" i="4"/>
  <c r="AS14" i="4" s="1"/>
  <c r="P14" i="4"/>
  <c r="BC14" i="4" s="1"/>
  <c r="T14" i="4"/>
  <c r="V14" i="4"/>
  <c r="AC14" i="4"/>
  <c r="AJ14" i="4"/>
  <c r="AY14" i="4"/>
  <c r="BB14" i="4"/>
  <c r="BG14" i="4"/>
  <c r="BJ14" i="4"/>
  <c r="J15" i="4"/>
  <c r="Y15" i="4" s="1"/>
  <c r="M15" i="4"/>
  <c r="P15" i="4"/>
  <c r="BA15" i="4" s="1"/>
  <c r="AZ15" i="4"/>
  <c r="T15" i="4"/>
  <c r="AF15" i="4"/>
  <c r="AK15" i="4"/>
  <c r="AR15" i="4"/>
  <c r="AY15" i="4"/>
  <c r="BD15" i="4" s="1"/>
  <c r="BH15" i="4"/>
  <c r="J16" i="4"/>
  <c r="M16" i="4"/>
  <c r="P16" i="4"/>
  <c r="T16" i="4"/>
  <c r="AE16" i="4"/>
  <c r="J17" i="4"/>
  <c r="M17" i="4"/>
  <c r="P17" i="4"/>
  <c r="BB17" i="4" s="1"/>
  <c r="T17" i="4"/>
  <c r="Q4" i="5"/>
  <c r="R4" i="5"/>
  <c r="S4" i="5"/>
  <c r="AH4" i="5"/>
  <c r="Q5" i="5"/>
  <c r="R5" i="5"/>
  <c r="S5" i="5"/>
  <c r="AH5" i="5"/>
  <c r="Q6" i="5"/>
  <c r="R6" i="5"/>
  <c r="S6" i="5"/>
  <c r="AH6" i="5"/>
  <c r="Q7" i="5"/>
  <c r="R7" i="5"/>
  <c r="S7" i="5"/>
  <c r="AH7" i="5"/>
  <c r="Q8" i="5"/>
  <c r="R8" i="5"/>
  <c r="S8" i="5"/>
  <c r="AH8" i="5"/>
  <c r="Q9" i="5"/>
  <c r="R9" i="5"/>
  <c r="S9" i="5"/>
  <c r="AH9" i="5"/>
  <c r="Q10" i="5"/>
  <c r="R10" i="5"/>
  <c r="AH10" i="5"/>
  <c r="Q11" i="5"/>
  <c r="R11" i="5"/>
  <c r="S11" i="5"/>
  <c r="AH11" i="5"/>
  <c r="Q12" i="5"/>
  <c r="R12" i="5"/>
  <c r="AH12" i="5"/>
  <c r="Q13" i="5"/>
  <c r="R13" i="5"/>
  <c r="S13" i="5"/>
  <c r="AH13" i="5"/>
  <c r="Q14" i="5"/>
  <c r="R14" i="5"/>
  <c r="S14" i="5"/>
  <c r="AH14" i="5"/>
  <c r="Q15" i="5"/>
  <c r="R15" i="5"/>
  <c r="S15" i="5"/>
  <c r="AH15" i="5"/>
  <c r="Q16" i="5"/>
  <c r="R16" i="5"/>
  <c r="S16" i="5"/>
  <c r="AH16" i="5"/>
  <c r="Q17" i="5"/>
  <c r="R17" i="5"/>
  <c r="S17" i="5"/>
  <c r="AH17" i="5"/>
  <c r="Q18" i="5"/>
  <c r="R18" i="5"/>
  <c r="AH18" i="5"/>
  <c r="J4" i="7"/>
  <c r="V4" i="7" s="1"/>
  <c r="P4" i="7"/>
  <c r="BA4" i="7" s="1"/>
  <c r="T4" i="7"/>
  <c r="M5" i="7"/>
  <c r="AR5" i="7" s="1"/>
  <c r="P5" i="7"/>
  <c r="BA5" i="7" s="1"/>
  <c r="T5" i="7"/>
  <c r="W5" i="7"/>
  <c r="M6" i="7"/>
  <c r="AN6" i="7" s="1"/>
  <c r="AK6" i="7"/>
  <c r="P6" i="7"/>
  <c r="BH6" i="7" s="1"/>
  <c r="T6" i="7"/>
  <c r="V6" i="7"/>
  <c r="AD6" i="7"/>
  <c r="AE6" i="7"/>
  <c r="J7" i="7"/>
  <c r="M7" i="7"/>
  <c r="AL7" i="7" s="1"/>
  <c r="P7" i="7"/>
  <c r="AZ7" i="7" s="1"/>
  <c r="T7" i="7"/>
  <c r="U7" i="7"/>
  <c r="AC7" i="7"/>
  <c r="J8" i="7"/>
  <c r="W8" i="7" s="1"/>
  <c r="M8" i="7"/>
  <c r="P8" i="7"/>
  <c r="BA8" i="7" s="1"/>
  <c r="T8" i="7"/>
  <c r="AF8" i="7"/>
  <c r="J9" i="7"/>
  <c r="U9" i="7" s="1"/>
  <c r="M9" i="7"/>
  <c r="P9" i="7"/>
  <c r="T9" i="7"/>
  <c r="X9" i="7"/>
  <c r="J10" i="7"/>
  <c r="V10" i="7" s="1"/>
  <c r="M10" i="7"/>
  <c r="AJ10" i="7" s="1"/>
  <c r="P10" i="7"/>
  <c r="AZ10" i="7" s="1"/>
  <c r="T10" i="7"/>
  <c r="AK10" i="7"/>
  <c r="J11" i="7"/>
  <c r="V11" i="7"/>
  <c r="M11" i="7"/>
  <c r="AR11" i="7" s="1"/>
  <c r="P11" i="7"/>
  <c r="AZ11" i="7" s="1"/>
  <c r="T11" i="7"/>
  <c r="U11" i="7"/>
  <c r="Y11" i="7"/>
  <c r="AF11" i="7"/>
  <c r="AL11" i="7"/>
  <c r="J12" i="7"/>
  <c r="V12" i="7" s="1"/>
  <c r="M12" i="7"/>
  <c r="AJ12" i="7" s="1"/>
  <c r="P12" i="7"/>
  <c r="T12" i="7"/>
  <c r="AK12" i="7"/>
  <c r="BJ12" i="7"/>
  <c r="J13" i="7"/>
  <c r="X13" i="7" s="1"/>
  <c r="M13" i="7"/>
  <c r="P13" i="7"/>
  <c r="AZ13" i="7" s="1"/>
  <c r="T13" i="7"/>
  <c r="U13" i="7"/>
  <c r="V13" i="7"/>
  <c r="Y13" i="7"/>
  <c r="AC13" i="7"/>
  <c r="AE13" i="7"/>
  <c r="AL13" i="7"/>
  <c r="BA13" i="7"/>
  <c r="BH13" i="7"/>
  <c r="J14" i="7"/>
  <c r="V14" i="7" s="1"/>
  <c r="M14" i="7"/>
  <c r="P14" i="7"/>
  <c r="BJ14" i="7" s="1"/>
  <c r="T14" i="7"/>
  <c r="AL14" i="7"/>
  <c r="J15" i="7"/>
  <c r="U15" i="7" s="1"/>
  <c r="M15" i="7"/>
  <c r="AK15" i="7" s="1"/>
  <c r="P15" i="7"/>
  <c r="AY15" i="7" s="1"/>
  <c r="T15" i="7"/>
  <c r="X15" i="7"/>
  <c r="J16" i="7"/>
  <c r="AF16" i="7" s="1"/>
  <c r="M16" i="7"/>
  <c r="AJ16" i="7" s="1"/>
  <c r="P16" i="7"/>
  <c r="AZ16" i="7" s="1"/>
  <c r="T16" i="7"/>
  <c r="AK16" i="7"/>
  <c r="AR16" i="7"/>
  <c r="AY16" i="7"/>
  <c r="J17" i="7"/>
  <c r="X17" i="7" s="1"/>
  <c r="M17" i="7"/>
  <c r="P17" i="7"/>
  <c r="AZ17" i="7" s="1"/>
  <c r="T17" i="7"/>
  <c r="U17" i="7"/>
  <c r="W17" i="7"/>
  <c r="Y17" i="7"/>
  <c r="AD17" i="7"/>
  <c r="AF17" i="7"/>
  <c r="BA17" i="7"/>
  <c r="BB14" i="7"/>
  <c r="AC14" i="7"/>
  <c r="BG12" i="7"/>
  <c r="AC12" i="7"/>
  <c r="AT11" i="7"/>
  <c r="AM11" i="7"/>
  <c r="AD8" i="7"/>
  <c r="BH5" i="7"/>
  <c r="BH17" i="4"/>
  <c r="BG8" i="7"/>
  <c r="V8" i="7"/>
  <c r="AC8" i="7"/>
  <c r="AM7" i="7"/>
  <c r="AT7" i="7"/>
  <c r="AZ5" i="7"/>
  <c r="BB5" i="7"/>
  <c r="BG5" i="7"/>
  <c r="BI5" i="7"/>
  <c r="BG4" i="7"/>
  <c r="AZ17" i="4"/>
  <c r="BG17" i="4"/>
  <c r="BI17" i="4"/>
  <c r="AR16" i="4"/>
  <c r="AT16" i="4"/>
  <c r="BI15" i="4"/>
  <c r="BG15" i="4"/>
  <c r="BB15" i="4"/>
  <c r="AE15" i="4"/>
  <c r="AC15" i="4"/>
  <c r="X15" i="4"/>
  <c r="AR14" i="4"/>
  <c r="AV14" i="4" s="1"/>
  <c r="AM14" i="4"/>
  <c r="BI13" i="4"/>
  <c r="BG13" i="4"/>
  <c r="BB13" i="4"/>
  <c r="AE13" i="4"/>
  <c r="AC13" i="4"/>
  <c r="X13" i="4"/>
  <c r="AT12" i="4"/>
  <c r="BI11" i="4"/>
  <c r="BG11" i="4"/>
  <c r="BB11" i="4"/>
  <c r="AE11" i="4"/>
  <c r="AS10" i="4"/>
  <c r="BH9" i="4"/>
  <c r="AD9" i="4"/>
  <c r="AD7" i="4"/>
  <c r="V11" i="4"/>
  <c r="AK10" i="4"/>
  <c r="AM10" i="4"/>
  <c r="AR10" i="4"/>
  <c r="AT10" i="4"/>
  <c r="AZ9" i="4"/>
  <c r="BB9" i="4"/>
  <c r="BG9" i="4"/>
  <c r="BI9" i="4"/>
  <c r="V9" i="4"/>
  <c r="X9" i="4"/>
  <c r="AC9" i="4"/>
  <c r="AE9" i="4"/>
  <c r="AM8" i="4"/>
  <c r="AR8" i="4"/>
  <c r="AZ7" i="4"/>
  <c r="X7" i="4"/>
  <c r="AC7" i="4"/>
  <c r="AT6" i="4"/>
  <c r="AM6" i="4"/>
  <c r="BI5" i="4"/>
  <c r="BG5" i="4"/>
  <c r="BB5" i="4"/>
  <c r="AE5" i="4"/>
  <c r="AC5" i="4"/>
  <c r="X5" i="4"/>
  <c r="AR4" i="4"/>
  <c r="AM4" i="4"/>
  <c r="W7" i="10"/>
  <c r="AS7" i="10"/>
  <c r="AS17" i="10"/>
  <c r="AM17" i="10"/>
  <c r="S17" i="10"/>
  <c r="S4" i="10"/>
  <c r="AS5" i="4"/>
  <c r="V6" i="10"/>
  <c r="AB6" i="10"/>
  <c r="Z6" i="10"/>
  <c r="V5" i="10"/>
  <c r="U5" i="10"/>
  <c r="T5" i="10"/>
  <c r="W5" i="10" s="1"/>
  <c r="S5" i="10"/>
  <c r="AH4" i="10"/>
  <c r="AL6" i="10"/>
  <c r="AL14" i="10"/>
  <c r="AM8" i="10"/>
  <c r="AM10" i="10"/>
  <c r="AM14" i="10"/>
  <c r="AM16" i="10"/>
  <c r="AM18" i="10"/>
  <c r="BJ6" i="7"/>
  <c r="AY5" i="7"/>
  <c r="BJ5" i="7"/>
  <c r="AT12" i="7"/>
  <c r="AW12" i="7" s="1"/>
  <c r="AM12" i="7"/>
  <c r="AS4" i="4"/>
  <c r="BA4" i="4"/>
  <c r="BG8" i="4"/>
  <c r="BB8" i="4"/>
  <c r="AJ8" i="4"/>
  <c r="AR10" i="7"/>
  <c r="AT15" i="7"/>
  <c r="AU15" i="7"/>
  <c r="AJ15" i="7"/>
  <c r="AS11" i="7"/>
  <c r="AV11" i="7" s="1"/>
  <c r="AM10" i="7"/>
  <c r="AM15" i="7"/>
  <c r="AR15" i="7"/>
  <c r="BA16" i="7"/>
  <c r="BH15" i="7"/>
  <c r="BA15" i="7"/>
  <c r="AS15" i="7"/>
  <c r="AL15" i="7"/>
  <c r="AT14" i="7"/>
  <c r="AM14" i="7"/>
  <c r="AF14" i="7"/>
  <c r="Y14" i="7"/>
  <c r="U14" i="7"/>
  <c r="BH12" i="7"/>
  <c r="BA12" i="7"/>
  <c r="AF12" i="7"/>
  <c r="U12" i="7"/>
  <c r="BA11" i="7"/>
  <c r="AD11" i="7"/>
  <c r="W11" i="7"/>
  <c r="BH10" i="7"/>
  <c r="BD16" i="7"/>
  <c r="BG14" i="7"/>
  <c r="BG17" i="7"/>
  <c r="AU16" i="7"/>
  <c r="AS16" i="7"/>
  <c r="AN16" i="7"/>
  <c r="AL16" i="7"/>
  <c r="AF15" i="7"/>
  <c r="AD15" i="7"/>
  <c r="Y15" i="7"/>
  <c r="AU12" i="7"/>
  <c r="AS12" i="7"/>
  <c r="AN12" i="7"/>
  <c r="AD12" i="7"/>
  <c r="W12" i="7"/>
  <c r="BH11" i="7"/>
  <c r="AY11" i="7"/>
  <c r="BD11" i="7"/>
  <c r="AE11" i="7"/>
  <c r="AC11" i="7"/>
  <c r="X11" i="7"/>
  <c r="BC10" i="7"/>
  <c r="Y10" i="7"/>
  <c r="AF9" i="7"/>
  <c r="AD9" i="7"/>
  <c r="Y9" i="7"/>
  <c r="W9" i="7"/>
  <c r="AT8" i="7"/>
  <c r="AA15" i="7"/>
  <c r="AU10" i="7"/>
  <c r="AS10" i="7"/>
  <c r="AN10" i="7"/>
  <c r="AL10" i="7"/>
  <c r="AD10" i="7"/>
  <c r="W10" i="7"/>
  <c r="BI13" i="7"/>
  <c r="BG13" i="7"/>
  <c r="BB13" i="7"/>
  <c r="AN13" i="7"/>
  <c r="BJ11" i="7"/>
  <c r="BI11" i="7"/>
  <c r="BG11" i="7"/>
  <c r="BC11" i="7"/>
  <c r="BB11" i="7"/>
  <c r="AU11" i="7"/>
  <c r="AN11" i="7"/>
  <c r="AP11" i="7" s="1"/>
  <c r="AJ11" i="7"/>
  <c r="AE6" i="4"/>
  <c r="AC6" i="4"/>
  <c r="X6" i="4"/>
  <c r="AF5" i="4"/>
  <c r="U5" i="4"/>
  <c r="AA5" i="4" s="1"/>
  <c r="AD5" i="4"/>
  <c r="W5" i="4"/>
  <c r="BH4" i="4"/>
  <c r="AY4" i="4"/>
  <c r="AF4" i="4"/>
  <c r="AC4" i="4"/>
  <c r="AU6" i="4"/>
  <c r="AN6" i="4"/>
  <c r="AJ6" i="4"/>
  <c r="BJ4" i="4"/>
  <c r="BI4" i="4"/>
  <c r="BL4" i="4" s="1"/>
  <c r="BG4" i="4"/>
  <c r="BC4" i="4"/>
  <c r="BB4" i="4"/>
  <c r="AU4" i="4"/>
  <c r="AN4" i="4"/>
  <c r="AJ4" i="4"/>
  <c r="AV4" i="4" s="1"/>
  <c r="AE4" i="4"/>
  <c r="Y4" i="4"/>
  <c r="AD4" i="4"/>
  <c r="BH7" i="7"/>
  <c r="AN7" i="7"/>
  <c r="AY7" i="7"/>
  <c r="BJ8" i="7"/>
  <c r="AY8" i="7"/>
  <c r="AS8" i="7"/>
  <c r="Y8" i="7"/>
  <c r="BA7" i="7"/>
  <c r="BJ7" i="7"/>
  <c r="BI7" i="7"/>
  <c r="BG7" i="7"/>
  <c r="BK7" i="7"/>
  <c r="BC7" i="7"/>
  <c r="BB7" i="7"/>
  <c r="BC5" i="7"/>
  <c r="BE5" i="7" s="1"/>
  <c r="AT6" i="7"/>
  <c r="X5" i="10"/>
  <c r="X17" i="10"/>
  <c r="BJ4" i="7"/>
  <c r="AY4" i="7"/>
  <c r="AN18" i="10"/>
  <c r="N18" i="10" s="1"/>
  <c r="AW11" i="7"/>
  <c r="BL11" i="7"/>
  <c r="AP6" i="4"/>
  <c r="AR15" i="5"/>
  <c r="AA6" i="5"/>
  <c r="AJ18" i="5"/>
  <c r="AQ7" i="5"/>
  <c r="AP8" i="5"/>
  <c r="AA5" i="5"/>
  <c r="AA11" i="5"/>
  <c r="AJ9" i="5"/>
  <c r="AC15" i="5"/>
  <c r="AA9" i="5"/>
  <c r="AP13" i="5"/>
  <c r="AB13" i="5"/>
  <c r="AJ6" i="5"/>
  <c r="AB11" i="5"/>
  <c r="AL18" i="5"/>
  <c r="AI5" i="5"/>
  <c r="AD13" i="5"/>
  <c r="AA10" i="5"/>
  <c r="T16" i="5"/>
  <c r="T15" i="5"/>
  <c r="U5" i="5"/>
  <c r="V9" i="5"/>
  <c r="AP7" i="5"/>
  <c r="AK6" i="5"/>
  <c r="AQ6" i="5"/>
  <c r="AP5" i="5"/>
  <c r="AB17" i="5"/>
  <c r="AP15" i="5"/>
  <c r="AA14" i="5"/>
  <c r="AI10" i="5"/>
  <c r="AQ5" i="5"/>
  <c r="U14" i="5"/>
  <c r="AI14" i="5"/>
  <c r="V17" i="5"/>
  <c r="U7" i="5"/>
  <c r="AB15" i="5"/>
  <c r="AD15" i="5"/>
  <c r="AR9" i="5"/>
  <c r="AJ17" i="5"/>
  <c r="AQ16" i="5"/>
  <c r="W13" i="5"/>
  <c r="AI17" i="5"/>
  <c r="W10" i="5"/>
  <c r="AL16" i="5"/>
  <c r="AI18" i="5"/>
  <c r="AC9" i="5"/>
  <c r="AL7" i="5"/>
  <c r="AS17" i="5"/>
  <c r="T10" i="5"/>
  <c r="AJ14" i="5"/>
  <c r="AC17" i="5"/>
  <c r="AL13" i="5"/>
  <c r="AD17" i="5"/>
  <c r="AP9" i="5"/>
  <c r="W15" i="5"/>
  <c r="AQ11" i="5"/>
  <c r="AB7" i="5"/>
  <c r="AC11" i="5"/>
  <c r="T9" i="5"/>
  <c r="AQ15" i="5"/>
  <c r="AB18" i="5"/>
  <c r="U18" i="5"/>
  <c r="V13" i="5"/>
  <c r="AP17" i="5"/>
  <c r="AS9" i="5"/>
  <c r="AK11" i="5"/>
  <c r="AK18" i="5"/>
  <c r="AI7" i="5"/>
  <c r="U13" i="5"/>
  <c r="W16" i="5"/>
  <c r="AI9" i="5"/>
  <c r="T5" i="5"/>
  <c r="AR17" i="5"/>
  <c r="AK17" i="5"/>
  <c r="W11" i="5"/>
  <c r="U9" i="5"/>
  <c r="AC13" i="5"/>
  <c r="AL9" i="5"/>
  <c r="AC14" i="5"/>
  <c r="AJ5" i="5"/>
  <c r="AP18" i="5"/>
  <c r="AR4" i="5"/>
  <c r="AS18" i="5"/>
  <c r="AD16" i="5"/>
  <c r="AC7" i="5"/>
  <c r="AK7" i="5"/>
  <c r="V15" i="5"/>
  <c r="AQ17" i="5"/>
  <c r="W17" i="5"/>
  <c r="W18" i="5"/>
  <c r="AA13" i="5"/>
  <c r="T17" i="5"/>
  <c r="AL17" i="5"/>
  <c r="AR11" i="5"/>
  <c r="AA12" i="5"/>
  <c r="W14" i="5"/>
  <c r="AK9" i="5"/>
  <c r="AI13" i="5"/>
  <c r="AC5" i="5"/>
  <c r="AS15" i="5"/>
  <c r="AI11" i="5"/>
  <c r="AJ13" i="5"/>
  <c r="AB9" i="5"/>
  <c r="AL8" i="5"/>
  <c r="W5" i="5"/>
  <c r="T14" i="5"/>
  <c r="AA7" i="5"/>
  <c r="AK13" i="5"/>
  <c r="T12" i="5"/>
  <c r="U11" i="5"/>
  <c r="AS7" i="5"/>
  <c r="AA17" i="5"/>
  <c r="AR14" i="5"/>
  <c r="U15" i="5"/>
  <c r="AR13" i="5"/>
  <c r="AP11" i="5"/>
  <c r="AD9" i="5"/>
  <c r="V8" i="5"/>
  <c r="AI15" i="5"/>
  <c r="W4" i="5"/>
  <c r="AK15" i="5"/>
  <c r="T7" i="5"/>
  <c r="AC16" i="5"/>
  <c r="AP10" i="5"/>
  <c r="U10" i="5"/>
  <c r="V11" i="5"/>
  <c r="AR5" i="5"/>
  <c r="W7" i="5"/>
  <c r="AP4" i="5"/>
  <c r="AD14" i="5"/>
  <c r="AB14" i="5"/>
  <c r="AS11" i="5"/>
  <c r="AL11" i="5"/>
  <c r="AK12" i="5"/>
  <c r="AK5" i="5"/>
  <c r="U6" i="5"/>
  <c r="AQ13" i="5"/>
  <c r="AD5" i="5"/>
  <c r="T13" i="5"/>
  <c r="AB5" i="5"/>
  <c r="AD11" i="5"/>
  <c r="AC12" i="5"/>
  <c r="U8" i="5"/>
  <c r="AQ9" i="5"/>
  <c r="AJ7" i="5"/>
  <c r="AL5" i="5"/>
  <c r="V5" i="5"/>
  <c r="AS8" i="5"/>
  <c r="V7" i="5"/>
  <c r="AA15" i="5"/>
  <c r="AR7" i="5"/>
  <c r="AS14" i="5"/>
  <c r="AJ15" i="5"/>
  <c r="AP16" i="5"/>
  <c r="AL4" i="5"/>
  <c r="AS5" i="5"/>
  <c r="AR6" i="5"/>
  <c r="AS13" i="5"/>
  <c r="AD7" i="5"/>
  <c r="AJ11" i="5"/>
  <c r="AL15" i="5"/>
  <c r="T11" i="5"/>
  <c r="W6" i="5"/>
  <c r="W9" i="5"/>
  <c r="AD8" i="5"/>
  <c r="U17" i="5"/>
  <c r="AM6" i="7" l="1"/>
  <c r="AR6" i="7"/>
  <c r="AJ6" i="7"/>
  <c r="AO6" i="7" s="1"/>
  <c r="AQ6" i="7" s="1"/>
  <c r="N6" i="7" s="1"/>
  <c r="AL6" i="7"/>
  <c r="AS6" i="7"/>
  <c r="Y5" i="7"/>
  <c r="AA5" i="7" s="1"/>
  <c r="X5" i="7"/>
  <c r="AF5" i="7"/>
  <c r="U5" i="7"/>
  <c r="V5" i="7"/>
  <c r="AE5" i="7"/>
  <c r="AD5" i="7"/>
  <c r="AG5" i="7" s="1"/>
  <c r="AD4" i="7"/>
  <c r="W4" i="7"/>
  <c r="Y4" i="7"/>
  <c r="AU4" i="7"/>
  <c r="AC4" i="7"/>
  <c r="AM4" i="7"/>
  <c r="X4" i="7"/>
  <c r="AA4" i="7" s="1"/>
  <c r="AK4" i="7"/>
  <c r="AO4" i="7" s="1"/>
  <c r="AF4" i="7"/>
  <c r="AE4" i="7"/>
  <c r="AJ4" i="7"/>
  <c r="U4" i="7"/>
  <c r="AH4" i="7" s="1"/>
  <c r="BA8" i="4"/>
  <c r="AY8" i="4"/>
  <c r="BE8" i="4" s="1"/>
  <c r="BH8" i="4"/>
  <c r="BI8" i="4"/>
  <c r="AZ8" i="4"/>
  <c r="BJ8" i="4"/>
  <c r="V8" i="4"/>
  <c r="W8" i="4"/>
  <c r="Y8" i="4"/>
  <c r="AE8" i="4"/>
  <c r="X8" i="4"/>
  <c r="AF8" i="4"/>
  <c r="AD8" i="4"/>
  <c r="BI6" i="7"/>
  <c r="BD11" i="4"/>
  <c r="BJ7" i="4"/>
  <c r="BA7" i="4"/>
  <c r="BB7" i="4"/>
  <c r="BG7" i="4"/>
  <c r="BI7" i="4"/>
  <c r="BL7" i="4" s="1"/>
  <c r="BH7" i="4"/>
  <c r="BC7" i="4"/>
  <c r="AT15" i="10"/>
  <c r="AS15" i="10"/>
  <c r="AM15" i="10"/>
  <c r="V14" i="10"/>
  <c r="U14" i="10"/>
  <c r="R14" i="10"/>
  <c r="AB14" i="10"/>
  <c r="Z14" i="10"/>
  <c r="AA6" i="10"/>
  <c r="U6" i="10"/>
  <c r="S6" i="10"/>
  <c r="R6" i="10"/>
  <c r="AR4" i="10"/>
  <c r="AO4" i="10"/>
  <c r="AJ4" i="10"/>
  <c r="AM4" i="10"/>
  <c r="AI4" i="10"/>
  <c r="AG4" i="10"/>
  <c r="AP4" i="10"/>
  <c r="S12" i="5"/>
  <c r="AK9" i="7"/>
  <c r="AU9" i="7"/>
  <c r="AS9" i="7"/>
  <c r="AL9" i="7"/>
  <c r="AM5" i="7"/>
  <c r="BE11" i="7"/>
  <c r="BF11" i="7" s="1"/>
  <c r="Q11" i="7" s="1"/>
  <c r="AJ9" i="7"/>
  <c r="AL16" i="4"/>
  <c r="AN16" i="4"/>
  <c r="AS16" i="4"/>
  <c r="AK16" i="4"/>
  <c r="AM16" i="4"/>
  <c r="AC11" i="4"/>
  <c r="X11" i="4"/>
  <c r="AK17" i="7"/>
  <c r="AR17" i="7"/>
  <c r="AM17" i="7"/>
  <c r="AU17" i="7"/>
  <c r="AT17" i="7"/>
  <c r="AS17" i="7"/>
  <c r="AN17" i="7"/>
  <c r="AR17" i="4"/>
  <c r="AM17" i="4"/>
  <c r="AT17" i="4"/>
  <c r="U16" i="4"/>
  <c r="V16" i="4"/>
  <c r="X16" i="4"/>
  <c r="AC16" i="4"/>
  <c r="BE10" i="4"/>
  <c r="BK10" i="4"/>
  <c r="U4" i="4"/>
  <c r="AG4" i="4" s="1"/>
  <c r="V4" i="4"/>
  <c r="W4" i="4"/>
  <c r="Z4" i="4" s="1"/>
  <c r="AK5" i="7"/>
  <c r="AJ5" i="7"/>
  <c r="AO5" i="7" s="1"/>
  <c r="AN5" i="7"/>
  <c r="AS5" i="7"/>
  <c r="AT5" i="7"/>
  <c r="V16" i="7"/>
  <c r="U16" i="7"/>
  <c r="AG16" i="7" s="1"/>
  <c r="AI16" i="7" s="1"/>
  <c r="L16" i="7" s="1"/>
  <c r="X16" i="7"/>
  <c r="AD16" i="7"/>
  <c r="AC16" i="7"/>
  <c r="W16" i="7"/>
  <c r="AK12" i="4"/>
  <c r="AR12" i="4"/>
  <c r="AL12" i="4"/>
  <c r="AJ17" i="7"/>
  <c r="AO17" i="7" s="1"/>
  <c r="AM11" i="10"/>
  <c r="AJ8" i="7"/>
  <c r="AW8" i="7"/>
  <c r="AR8" i="7"/>
  <c r="AN8" i="7"/>
  <c r="AP8" i="7" s="1"/>
  <c r="AL8" i="7"/>
  <c r="AK8" i="7"/>
  <c r="AO8" i="7"/>
  <c r="AU8" i="7"/>
  <c r="AM8" i="7"/>
  <c r="W17" i="4"/>
  <c r="U17" i="4"/>
  <c r="V17" i="4"/>
  <c r="AE17" i="4"/>
  <c r="AJ15" i="4"/>
  <c r="AM15" i="4"/>
  <c r="AT15" i="4"/>
  <c r="AL8" i="4"/>
  <c r="AT8" i="4"/>
  <c r="AU8" i="4"/>
  <c r="AS8" i="4"/>
  <c r="AV8" i="4" s="1"/>
  <c r="AN8" i="4"/>
  <c r="AP8" i="4" s="1"/>
  <c r="AK8" i="4"/>
  <c r="AM7" i="10"/>
  <c r="AN7" i="10" s="1"/>
  <c r="N7" i="10" s="1"/>
  <c r="AU10" i="10"/>
  <c r="O10" i="10" s="1"/>
  <c r="W9" i="10"/>
  <c r="BA6" i="4"/>
  <c r="BI6" i="4"/>
  <c r="BB6" i="4"/>
  <c r="AY6" i="4"/>
  <c r="BD6" i="4" s="1"/>
  <c r="BC6" i="4"/>
  <c r="AZ6" i="4"/>
  <c r="AL17" i="7"/>
  <c r="AZ14" i="7"/>
  <c r="BA14" i="7"/>
  <c r="BC14" i="7"/>
  <c r="AY14" i="7"/>
  <c r="BD14" i="7" s="1"/>
  <c r="AA11" i="7"/>
  <c r="AH11" i="7"/>
  <c r="AG12" i="7"/>
  <c r="BD7" i="4"/>
  <c r="AU16" i="4"/>
  <c r="AU13" i="4"/>
  <c r="AL13" i="4"/>
  <c r="BG6" i="4"/>
  <c r="AM9" i="7"/>
  <c r="BA6" i="7"/>
  <c r="BB6" i="7"/>
  <c r="BC6" i="7"/>
  <c r="BG6" i="7"/>
  <c r="AZ6" i="7"/>
  <c r="BA16" i="4"/>
  <c r="AZ16" i="4"/>
  <c r="BB16" i="4"/>
  <c r="BG16" i="4"/>
  <c r="BH16" i="4"/>
  <c r="AS9" i="10"/>
  <c r="AM9" i="10"/>
  <c r="AE16" i="7"/>
  <c r="AM12" i="4"/>
  <c r="AK13" i="7"/>
  <c r="AO13" i="7" s="1"/>
  <c r="AT13" i="7"/>
  <c r="AU13" i="7"/>
  <c r="AJ13" i="7"/>
  <c r="AW13" i="7" s="1"/>
  <c r="AS13" i="7"/>
  <c r="AY9" i="7"/>
  <c r="BG9" i="7"/>
  <c r="AJ16" i="4"/>
  <c r="AV16" i="4" s="1"/>
  <c r="U11" i="4"/>
  <c r="AS5" i="10"/>
  <c r="AM5" i="10"/>
  <c r="AT12" i="10"/>
  <c r="D9" i="13"/>
  <c r="BE7" i="7"/>
  <c r="AW15" i="7"/>
  <c r="AM5" i="4"/>
  <c r="AH6" i="7"/>
  <c r="V7" i="4"/>
  <c r="X10" i="7"/>
  <c r="AC6" i="7"/>
  <c r="AG6" i="7" s="1"/>
  <c r="AT4" i="7"/>
  <c r="AW4" i="7" s="1"/>
  <c r="BJ17" i="4"/>
  <c r="BJ15" i="4"/>
  <c r="BG10" i="4"/>
  <c r="AM7" i="4"/>
  <c r="R8" i="10"/>
  <c r="R13" i="10"/>
  <c r="AB13" i="10"/>
  <c r="AE13" i="10" s="1"/>
  <c r="AA9" i="10"/>
  <c r="AD9" i="10" s="1"/>
  <c r="U9" i="10"/>
  <c r="X9" i="10" s="1"/>
  <c r="Y9" i="10" s="1"/>
  <c r="K9" i="10" s="1"/>
  <c r="T13" i="10"/>
  <c r="U4" i="10"/>
  <c r="Z4" i="10"/>
  <c r="AP4" i="4"/>
  <c r="Z12" i="7"/>
  <c r="AO15" i="7"/>
  <c r="AR5" i="4"/>
  <c r="R4" i="10"/>
  <c r="Y6" i="7"/>
  <c r="AA6" i="7" s="1"/>
  <c r="AB6" i="7" s="1"/>
  <c r="K6" i="7" s="1"/>
  <c r="AS4" i="7"/>
  <c r="BJ11" i="4"/>
  <c r="AZ11" i="4"/>
  <c r="AF7" i="4"/>
  <c r="AL13" i="10"/>
  <c r="AN13" i="10" s="1"/>
  <c r="N13" i="10" s="1"/>
  <c r="AL11" i="10"/>
  <c r="AB4" i="10"/>
  <c r="Y7" i="4"/>
  <c r="AA7" i="4" s="1"/>
  <c r="AB7" i="4" s="1"/>
  <c r="K7" i="4" s="1"/>
  <c r="T4" i="10"/>
  <c r="W4" i="10" s="1"/>
  <c r="AT5" i="4"/>
  <c r="X6" i="7"/>
  <c r="AR4" i="7"/>
  <c r="AJ5" i="4"/>
  <c r="T17" i="10"/>
  <c r="F8" i="13"/>
  <c r="I8" i="13" s="1"/>
  <c r="J8" i="13" s="1"/>
  <c r="D7" i="13"/>
  <c r="AP6" i="7"/>
  <c r="U7" i="4"/>
  <c r="AG7" i="4" s="1"/>
  <c r="AA4" i="10"/>
  <c r="AP10" i="4"/>
  <c r="BL11" i="4"/>
  <c r="W6" i="7"/>
  <c r="Z6" i="7" s="1"/>
  <c r="AN4" i="7"/>
  <c r="AE14" i="4"/>
  <c r="BC11" i="4"/>
  <c r="BE11" i="4" s="1"/>
  <c r="BF11" i="4" s="1"/>
  <c r="Q11" i="4" s="1"/>
  <c r="BA10" i="4"/>
  <c r="BD10" i="4" s="1"/>
  <c r="BF10" i="4" s="1"/>
  <c r="Q10" i="4" s="1"/>
  <c r="AD6" i="4"/>
  <c r="AL5" i="10"/>
  <c r="AG11" i="7"/>
  <c r="AI11" i="7" s="1"/>
  <c r="L11" i="7" s="1"/>
  <c r="AL12" i="7"/>
  <c r="AO12" i="7" s="1"/>
  <c r="W15" i="7"/>
  <c r="Z11" i="7"/>
  <c r="AN16" i="10"/>
  <c r="N16" i="10" s="1"/>
  <c r="V4" i="10"/>
  <c r="W17" i="10"/>
  <c r="Y17" i="10" s="1"/>
  <c r="K17" i="10" s="1"/>
  <c r="AE7" i="4"/>
  <c r="BL15" i="4"/>
  <c r="AA17" i="7"/>
  <c r="AZ15" i="7"/>
  <c r="BD15" i="7" s="1"/>
  <c r="AD14" i="7"/>
  <c r="AG14" i="7" s="1"/>
  <c r="AA13" i="7"/>
  <c r="AF6" i="7"/>
  <c r="X14" i="4"/>
  <c r="BJ10" i="4"/>
  <c r="BL10" i="4" s="1"/>
  <c r="AS18" i="10"/>
  <c r="AG5" i="4"/>
  <c r="AH5" i="4"/>
  <c r="AI5" i="4" s="1"/>
  <c r="L5" i="4" s="1"/>
  <c r="Z5" i="4"/>
  <c r="AB5" i="4" s="1"/>
  <c r="K5" i="4" s="1"/>
  <c r="AK14" i="7"/>
  <c r="AS14" i="7"/>
  <c r="W7" i="7"/>
  <c r="AD7" i="7"/>
  <c r="Z17" i="4"/>
  <c r="AM13" i="4"/>
  <c r="AT13" i="4"/>
  <c r="AZ12" i="4"/>
  <c r="BC12" i="4"/>
  <c r="AK11" i="4"/>
  <c r="AS11" i="4"/>
  <c r="U10" i="4"/>
  <c r="AC10" i="4"/>
  <c r="AK9" i="4"/>
  <c r="AR9" i="4"/>
  <c r="AK4" i="4"/>
  <c r="AL4" i="4"/>
  <c r="AT9" i="10"/>
  <c r="AL9" i="10"/>
  <c r="AN9" i="10" s="1"/>
  <c r="N9" i="10" s="1"/>
  <c r="H9" i="10" s="1"/>
  <c r="AC16" i="10"/>
  <c r="S16" i="10"/>
  <c r="AA16" i="10"/>
  <c r="T16" i="10"/>
  <c r="AC12" i="10"/>
  <c r="AA12" i="10"/>
  <c r="R12" i="10"/>
  <c r="S12" i="10"/>
  <c r="T12" i="10"/>
  <c r="AC8" i="10"/>
  <c r="AA8" i="10"/>
  <c r="S8" i="10"/>
  <c r="T8" i="10"/>
  <c r="BB17" i="7"/>
  <c r="AR14" i="7"/>
  <c r="AV15" i="7"/>
  <c r="BJ15" i="7"/>
  <c r="BH16" i="7"/>
  <c r="BG16" i="7"/>
  <c r="AN14" i="10"/>
  <c r="N14" i="10" s="1"/>
  <c r="AN6" i="10"/>
  <c r="N6" i="10" s="1"/>
  <c r="AT4" i="4"/>
  <c r="AW4" i="4" s="1"/>
  <c r="AX4" i="4" s="1"/>
  <c r="O4" i="4" s="1"/>
  <c r="AR6" i="4"/>
  <c r="AV6" i="4" s="1"/>
  <c r="BK11" i="4"/>
  <c r="AT14" i="4"/>
  <c r="BB4" i="7"/>
  <c r="AD17" i="4"/>
  <c r="BG10" i="7"/>
  <c r="AC17" i="7"/>
  <c r="AG17" i="7" s="1"/>
  <c r="V17" i="7"/>
  <c r="Z17" i="7" s="1"/>
  <c r="AB17" i="7" s="1"/>
  <c r="K17" i="7" s="1"/>
  <c r="AE15" i="7"/>
  <c r="AH15" i="7" s="1"/>
  <c r="AF13" i="7"/>
  <c r="AH13" i="7" s="1"/>
  <c r="AK11" i="7"/>
  <c r="AJ7" i="7"/>
  <c r="AP7" i="7" s="1"/>
  <c r="Y7" i="7"/>
  <c r="AU6" i="7"/>
  <c r="AW6" i="7" s="1"/>
  <c r="BI16" i="4"/>
  <c r="BC15" i="4"/>
  <c r="BE15" i="4" s="1"/>
  <c r="BF15" i="4" s="1"/>
  <c r="Q15" i="4" s="1"/>
  <c r="V15" i="4"/>
  <c r="U15" i="4"/>
  <c r="AH15" i="4" s="1"/>
  <c r="AU14" i="4"/>
  <c r="AS13" i="4"/>
  <c r="AK13" i="4"/>
  <c r="V13" i="4"/>
  <c r="U13" i="4"/>
  <c r="AA13" i="4" s="1"/>
  <c r="AF13" i="4"/>
  <c r="AY12" i="4"/>
  <c r="AE12" i="4"/>
  <c r="AH12" i="4" s="1"/>
  <c r="AN11" i="4"/>
  <c r="W11" i="4"/>
  <c r="Z11" i="4" s="1"/>
  <c r="AD11" i="4"/>
  <c r="AG11" i="4" s="1"/>
  <c r="AE10" i="4"/>
  <c r="AU9" i="4"/>
  <c r="AM9" i="4"/>
  <c r="W9" i="4"/>
  <c r="Z9" i="4" s="1"/>
  <c r="U9" i="4"/>
  <c r="AA9" i="4" s="1"/>
  <c r="BH6" i="4"/>
  <c r="AL6" i="4"/>
  <c r="AO6" i="4" s="1"/>
  <c r="AQ6" i="4" s="1"/>
  <c r="N6" i="4" s="1"/>
  <c r="AT5" i="10"/>
  <c r="AU5" i="10" s="1"/>
  <c r="O5" i="10" s="1"/>
  <c r="AT8" i="10"/>
  <c r="AL8" i="10"/>
  <c r="AN8" i="10" s="1"/>
  <c r="N8" i="10" s="1"/>
  <c r="AT11" i="10"/>
  <c r="AU11" i="10" s="1"/>
  <c r="O11" i="10" s="1"/>
  <c r="AS12" i="10"/>
  <c r="AU12" i="10" s="1"/>
  <c r="O12" i="10" s="1"/>
  <c r="Z16" i="10"/>
  <c r="U8" i="10"/>
  <c r="I10" i="12"/>
  <c r="J10" i="12" s="1"/>
  <c r="L10" i="12" s="1"/>
  <c r="J9" i="12"/>
  <c r="L9" i="12" s="1"/>
  <c r="AN11" i="10"/>
  <c r="N11" i="10" s="1"/>
  <c r="AW6" i="4"/>
  <c r="BM11" i="4"/>
  <c r="R11" i="4" s="1"/>
  <c r="AC17" i="4"/>
  <c r="AZ4" i="7"/>
  <c r="AF7" i="7"/>
  <c r="X7" i="7"/>
  <c r="BA17" i="4"/>
  <c r="AY17" i="4"/>
  <c r="AN14" i="4"/>
  <c r="AP14" i="4" s="1"/>
  <c r="BA14" i="4"/>
  <c r="BH14" i="4"/>
  <c r="BK14" i="4" s="1"/>
  <c r="AR13" i="4"/>
  <c r="AJ13" i="4"/>
  <c r="AO13" i="4" s="1"/>
  <c r="BJ12" i="4"/>
  <c r="V12" i="4"/>
  <c r="Z12" i="4" s="1"/>
  <c r="AC12" i="4"/>
  <c r="AG12" i="4" s="1"/>
  <c r="AL11" i="4"/>
  <c r="X10" i="4"/>
  <c r="AT9" i="4"/>
  <c r="AL9" i="4"/>
  <c r="AJ7" i="4"/>
  <c r="AR7" i="4"/>
  <c r="U6" i="4"/>
  <c r="Z6" i="4" s="1"/>
  <c r="AF6" i="4"/>
  <c r="AL12" i="10"/>
  <c r="AN12" i="10" s="1"/>
  <c r="N12" i="10" s="1"/>
  <c r="AS14" i="10"/>
  <c r="AL15" i="10"/>
  <c r="AN15" i="10" s="1"/>
  <c r="N15" i="10" s="1"/>
  <c r="W16" i="10"/>
  <c r="Z12" i="10"/>
  <c r="V16" i="10"/>
  <c r="X16" i="10" s="1"/>
  <c r="Y16" i="10" s="1"/>
  <c r="K16" i="10" s="1"/>
  <c r="H16" i="10" s="1"/>
  <c r="AC18" i="10"/>
  <c r="AE18" i="10" s="1"/>
  <c r="T18" i="10"/>
  <c r="AA18" i="10"/>
  <c r="AC14" i="10"/>
  <c r="T14" i="10"/>
  <c r="AA14" i="10"/>
  <c r="AC10" i="10"/>
  <c r="AE10" i="10" s="1"/>
  <c r="S10" i="10"/>
  <c r="T10" i="10"/>
  <c r="AA10" i="10"/>
  <c r="AD10" i="10" s="1"/>
  <c r="AC6" i="10"/>
  <c r="AE6" i="10" s="1"/>
  <c r="AF6" i="10" s="1"/>
  <c r="L6" i="10" s="1"/>
  <c r="T6" i="10"/>
  <c r="W6" i="10" s="1"/>
  <c r="AO11" i="7"/>
  <c r="AQ11" i="7" s="1"/>
  <c r="N11" i="7" s="1"/>
  <c r="BI17" i="7"/>
  <c r="BC15" i="7"/>
  <c r="AH16" i="7"/>
  <c r="AL5" i="7"/>
  <c r="AD6" i="10"/>
  <c r="AN17" i="10"/>
  <c r="N17" i="10" s="1"/>
  <c r="AN5" i="10"/>
  <c r="N5" i="10" s="1"/>
  <c r="AH9" i="4"/>
  <c r="AW10" i="4"/>
  <c r="AV10" i="4"/>
  <c r="BK15" i="4"/>
  <c r="X17" i="4"/>
  <c r="BI4" i="7"/>
  <c r="BL4" i="7" s="1"/>
  <c r="AZ8" i="7"/>
  <c r="BD8" i="7" s="1"/>
  <c r="BH4" i="7"/>
  <c r="BK4" i="7" s="1"/>
  <c r="AT9" i="7"/>
  <c r="AW9" i="7" s="1"/>
  <c r="AM13" i="7"/>
  <c r="AP13" i="7" s="1"/>
  <c r="BB16" i="7"/>
  <c r="BH17" i="7"/>
  <c r="AE17" i="7"/>
  <c r="AH17" i="7" s="1"/>
  <c r="BJ16" i="7"/>
  <c r="BG15" i="7"/>
  <c r="BK15" i="7" s="1"/>
  <c r="W13" i="7"/>
  <c r="Z13" i="7" s="1"/>
  <c r="AD13" i="7"/>
  <c r="AG13" i="7" s="1"/>
  <c r="AZ12" i="7"/>
  <c r="AY12" i="7"/>
  <c r="BK12" i="7" s="1"/>
  <c r="AE7" i="7"/>
  <c r="V7" i="7"/>
  <c r="BC17" i="4"/>
  <c r="AF17" i="4"/>
  <c r="AH17" i="4" s="1"/>
  <c r="AJ17" i="4"/>
  <c r="AK17" i="4"/>
  <c r="AY16" i="4"/>
  <c r="BC16" i="4"/>
  <c r="BJ16" i="4"/>
  <c r="BI14" i="4"/>
  <c r="AZ14" i="4"/>
  <c r="AL14" i="4"/>
  <c r="AK14" i="4"/>
  <c r="AN13" i="4"/>
  <c r="BH12" i="4"/>
  <c r="Y12" i="4"/>
  <c r="AA12" i="4" s="1"/>
  <c r="AB12" i="4" s="1"/>
  <c r="K12" i="4" s="1"/>
  <c r="AJ11" i="4"/>
  <c r="V10" i="4"/>
  <c r="AS9" i="4"/>
  <c r="AJ9" i="4"/>
  <c r="AW9" i="4" s="1"/>
  <c r="BA9" i="4"/>
  <c r="BC9" i="4"/>
  <c r="U8" i="4"/>
  <c r="AT7" i="4"/>
  <c r="Y6" i="4"/>
  <c r="AK5" i="4"/>
  <c r="AU5" i="4"/>
  <c r="W8" i="10"/>
  <c r="AD12" i="10"/>
  <c r="AT13" i="10"/>
  <c r="AU13" i="10" s="1"/>
  <c r="O13" i="10" s="1"/>
  <c r="Z8" i="10"/>
  <c r="AD8" i="10" s="1"/>
  <c r="Z18" i="10"/>
  <c r="V12" i="10"/>
  <c r="U10" i="10"/>
  <c r="X10" i="10" s="1"/>
  <c r="U16" i="10"/>
  <c r="S14" i="10"/>
  <c r="M8" i="12"/>
  <c r="N8" i="12" s="1"/>
  <c r="AE11" i="10"/>
  <c r="AF11" i="10" s="1"/>
  <c r="L11" i="10" s="1"/>
  <c r="M7" i="12"/>
  <c r="N7" i="12" s="1"/>
  <c r="M9" i="12"/>
  <c r="N9" i="12" s="1"/>
  <c r="M19" i="12"/>
  <c r="N19" i="12" s="1"/>
  <c r="T19" i="12" s="1"/>
  <c r="F16" i="13"/>
  <c r="I16" i="13" s="1"/>
  <c r="J16" i="13" s="1"/>
  <c r="M10" i="12"/>
  <c r="N10" i="12" s="1"/>
  <c r="AT6" i="10"/>
  <c r="AT7" i="10"/>
  <c r="AU7" i="10" s="1"/>
  <c r="O7" i="10" s="1"/>
  <c r="AT16" i="10"/>
  <c r="AT17" i="10"/>
  <c r="AT18" i="10"/>
  <c r="AU18" i="10" s="1"/>
  <c r="O18" i="10" s="1"/>
  <c r="Z7" i="10"/>
  <c r="AD7" i="10" s="1"/>
  <c r="Z11" i="10"/>
  <c r="AD11" i="10" s="1"/>
  <c r="Z15" i="10"/>
  <c r="AD15" i="10" s="1"/>
  <c r="V7" i="10"/>
  <c r="V11" i="10"/>
  <c r="X11" i="10" s="1"/>
  <c r="Y11" i="10" s="1"/>
  <c r="K11" i="10" s="1"/>
  <c r="H11" i="10" s="1"/>
  <c r="V15" i="10"/>
  <c r="U7" i="10"/>
  <c r="U11" i="10"/>
  <c r="U15" i="10"/>
  <c r="AE5" i="10"/>
  <c r="AF5" i="10" s="1"/>
  <c r="L5" i="10" s="1"/>
  <c r="I5" i="10" s="1"/>
  <c r="AE10" i="7"/>
  <c r="AV10" i="7"/>
  <c r="AY10" i="7"/>
  <c r="BJ10" i="7"/>
  <c r="AF10" i="7"/>
  <c r="AT10" i="7"/>
  <c r="AW10" i="7" s="1"/>
  <c r="AC10" i="7"/>
  <c r="BB10" i="7"/>
  <c r="BI10" i="7"/>
  <c r="BA10" i="7"/>
  <c r="U10" i="7"/>
  <c r="AO10" i="7"/>
  <c r="BL5" i="7"/>
  <c r="BK5" i="7"/>
  <c r="BD5" i="7"/>
  <c r="BF5" i="7" s="1"/>
  <c r="Q5" i="7" s="1"/>
  <c r="AY6" i="7"/>
  <c r="BE6" i="7" s="1"/>
  <c r="AU5" i="7"/>
  <c r="AV5" i="4"/>
  <c r="BH5" i="4"/>
  <c r="BE4" i="4"/>
  <c r="M17" i="12"/>
  <c r="N17" i="12" s="1"/>
  <c r="W17" i="12" s="1"/>
  <c r="J16" i="12"/>
  <c r="L16" i="12" s="1"/>
  <c r="BD4" i="4"/>
  <c r="BK4" i="4"/>
  <c r="BM4" i="4" s="1"/>
  <c r="R4" i="4" s="1"/>
  <c r="AH7" i="4"/>
  <c r="AI7" i="4" s="1"/>
  <c r="L7" i="4" s="1"/>
  <c r="Z7" i="4"/>
  <c r="AV16" i="7"/>
  <c r="AO16" i="7"/>
  <c r="W9" i="12"/>
  <c r="T9" i="12"/>
  <c r="I19" i="12"/>
  <c r="J19" i="12" s="1"/>
  <c r="L19" i="12" s="1"/>
  <c r="J18" i="12"/>
  <c r="W19" i="12"/>
  <c r="AX15" i="7"/>
  <c r="O15" i="7" s="1"/>
  <c r="AD4" i="10"/>
  <c r="X4" i="10"/>
  <c r="Y4" i="10" s="1"/>
  <c r="K4" i="10" s="1"/>
  <c r="AE4" i="10"/>
  <c r="BD7" i="7"/>
  <c r="BF7" i="7" s="1"/>
  <c r="Q7" i="7" s="1"/>
  <c r="BL7" i="7"/>
  <c r="BM7" i="7" s="1"/>
  <c r="R7" i="7" s="1"/>
  <c r="AP17" i="7"/>
  <c r="AQ17" i="7" s="1"/>
  <c r="N17" i="7" s="1"/>
  <c r="AP12" i="7"/>
  <c r="AQ12" i="7" s="1"/>
  <c r="N12" i="7" s="1"/>
  <c r="W10" i="12"/>
  <c r="T10" i="12"/>
  <c r="W18" i="12"/>
  <c r="T18" i="12"/>
  <c r="Y5" i="10"/>
  <c r="K5" i="10" s="1"/>
  <c r="H5" i="10" s="1"/>
  <c r="BK11" i="7"/>
  <c r="BM11" i="7" s="1"/>
  <c r="R11" i="7" s="1"/>
  <c r="AX10" i="4"/>
  <c r="O10" i="4" s="1"/>
  <c r="AX11" i="7"/>
  <c r="O11" i="7" s="1"/>
  <c r="AV8" i="7"/>
  <c r="AX8" i="7" s="1"/>
  <c r="O8" i="7" s="1"/>
  <c r="AO4" i="4"/>
  <c r="AQ4" i="4" s="1"/>
  <c r="N4" i="4" s="1"/>
  <c r="AH4" i="4"/>
  <c r="AP10" i="7"/>
  <c r="AQ10" i="7" s="1"/>
  <c r="N10" i="7" s="1"/>
  <c r="AN10" i="10"/>
  <c r="N10" i="10" s="1"/>
  <c r="AQ10" i="4"/>
  <c r="N10" i="4" s="1"/>
  <c r="AT4" i="10"/>
  <c r="BE14" i="4"/>
  <c r="AU9" i="10"/>
  <c r="O9" i="10" s="1"/>
  <c r="AE14" i="10"/>
  <c r="AE15" i="10"/>
  <c r="AE16" i="10"/>
  <c r="AE17" i="10"/>
  <c r="AF17" i="10" s="1"/>
  <c r="L17" i="10" s="1"/>
  <c r="I17" i="10" s="1"/>
  <c r="J7" i="12"/>
  <c r="M16" i="12"/>
  <c r="N16" i="12" s="1"/>
  <c r="Z5" i="7"/>
  <c r="AR7" i="7"/>
  <c r="AK7" i="7"/>
  <c r="AO7" i="7" s="1"/>
  <c r="AQ7" i="7" s="1"/>
  <c r="N7" i="7" s="1"/>
  <c r="AE8" i="7"/>
  <c r="X8" i="7"/>
  <c r="BI8" i="7"/>
  <c r="BL8" i="7" s="1"/>
  <c r="BB8" i="7"/>
  <c r="AH5" i="7"/>
  <c r="AS7" i="7"/>
  <c r="BH8" i="7"/>
  <c r="BK8" i="7" s="1"/>
  <c r="X12" i="7"/>
  <c r="AE12" i="7"/>
  <c r="AH12" i="7" s="1"/>
  <c r="AI12" i="7" s="1"/>
  <c r="L12" i="7" s="1"/>
  <c r="BB12" i="7"/>
  <c r="BI12" i="7"/>
  <c r="BL12" i="7" s="1"/>
  <c r="BM12" i="7" s="1"/>
  <c r="R12" i="7" s="1"/>
  <c r="AR13" i="7"/>
  <c r="AV13" i="7" s="1"/>
  <c r="X14" i="7"/>
  <c r="AA14" i="7" s="1"/>
  <c r="AE14" i="7"/>
  <c r="AH14" i="7" s="1"/>
  <c r="BI14" i="7"/>
  <c r="BL14" i="7" s="1"/>
  <c r="BI16" i="7"/>
  <c r="BL16" i="7" s="1"/>
  <c r="BJ17" i="7"/>
  <c r="BC17" i="7"/>
  <c r="AY17" i="7"/>
  <c r="BC16" i="7"/>
  <c r="BE16" i="7" s="1"/>
  <c r="BF16" i="7" s="1"/>
  <c r="Q16" i="7" s="1"/>
  <c r="AT16" i="7"/>
  <c r="AW16" i="7" s="1"/>
  <c r="AX16" i="7" s="1"/>
  <c r="O16" i="7" s="1"/>
  <c r="AM16" i="7"/>
  <c r="AP16" i="7" s="1"/>
  <c r="AQ16" i="7" s="1"/>
  <c r="N16" i="7" s="1"/>
  <c r="Y16" i="7"/>
  <c r="AA16" i="7" s="1"/>
  <c r="BI15" i="7"/>
  <c r="BL15" i="7" s="1"/>
  <c r="BB15" i="7"/>
  <c r="AN15" i="7"/>
  <c r="AP15" i="7" s="1"/>
  <c r="AC15" i="7"/>
  <c r="AG15" i="7" s="1"/>
  <c r="V15" i="7"/>
  <c r="BH14" i="7"/>
  <c r="AU14" i="7"/>
  <c r="AN14" i="7"/>
  <c r="AJ14" i="7"/>
  <c r="W14" i="7"/>
  <c r="Z14" i="7" s="1"/>
  <c r="BJ13" i="7"/>
  <c r="BC13" i="7"/>
  <c r="AY13" i="7"/>
  <c r="BC12" i="7"/>
  <c r="BE12" i="7" s="1"/>
  <c r="AR12" i="7"/>
  <c r="AV12" i="7" s="1"/>
  <c r="AX12" i="7" s="1"/>
  <c r="O12" i="7" s="1"/>
  <c r="Y12" i="7"/>
  <c r="AA12" i="7" s="1"/>
  <c r="AB12" i="7" s="1"/>
  <c r="K12" i="7" s="1"/>
  <c r="AZ9" i="7"/>
  <c r="BC8" i="7"/>
  <c r="BE8" i="7" s="1"/>
  <c r="U8" i="7"/>
  <c r="AU7" i="7"/>
  <c r="AW7" i="7" s="1"/>
  <c r="AG7" i="7"/>
  <c r="AU17" i="4"/>
  <c r="AS17" i="4"/>
  <c r="AV17" i="4" s="1"/>
  <c r="AN17" i="4"/>
  <c r="AP17" i="4" s="1"/>
  <c r="AL17" i="4"/>
  <c r="Y17" i="4"/>
  <c r="AA17" i="4" s="1"/>
  <c r="AB17" i="4" s="1"/>
  <c r="K17" i="4" s="1"/>
  <c r="AF16" i="4"/>
  <c r="AH16" i="4" s="1"/>
  <c r="AD16" i="4"/>
  <c r="AG16" i="4" s="1"/>
  <c r="Y16" i="4"/>
  <c r="AA16" i="4" s="1"/>
  <c r="W16" i="4"/>
  <c r="AU15" i="4"/>
  <c r="AW15" i="4" s="1"/>
  <c r="AS15" i="4"/>
  <c r="AV15" i="4" s="1"/>
  <c r="AN15" i="4"/>
  <c r="AL15" i="4"/>
  <c r="AO15" i="4" s="1"/>
  <c r="AD15" i="4"/>
  <c r="AG15" i="4" s="1"/>
  <c r="W15" i="4"/>
  <c r="BL14" i="4"/>
  <c r="AF14" i="4"/>
  <c r="AH14" i="4" s="1"/>
  <c r="AD14" i="4"/>
  <c r="AG14" i="4" s="1"/>
  <c r="Y14" i="4"/>
  <c r="AA14" i="4" s="1"/>
  <c r="W14" i="4"/>
  <c r="Z14" i="4" s="1"/>
  <c r="BJ13" i="4"/>
  <c r="BC13" i="4"/>
  <c r="AY13" i="4"/>
  <c r="BI12" i="4"/>
  <c r="BG12" i="4"/>
  <c r="BB12" i="4"/>
  <c r="AU12" i="4"/>
  <c r="AN12" i="4"/>
  <c r="AJ12" i="4"/>
  <c r="AT11" i="4"/>
  <c r="AW11" i="4" s="1"/>
  <c r="AR11" i="4"/>
  <c r="AM11" i="4"/>
  <c r="AF11" i="4"/>
  <c r="AH11" i="4" s="1"/>
  <c r="Y11" i="4"/>
  <c r="AA11" i="4" s="1"/>
  <c r="AB11" i="4" s="1"/>
  <c r="K11" i="4" s="1"/>
  <c r="AF10" i="4"/>
  <c r="AH10" i="4" s="1"/>
  <c r="AD10" i="4"/>
  <c r="AG10" i="4" s="1"/>
  <c r="Y10" i="4"/>
  <c r="AA10" i="4" s="1"/>
  <c r="W10" i="4"/>
  <c r="Z10" i="4" s="1"/>
  <c r="BJ9" i="4"/>
  <c r="AY9" i="4"/>
  <c r="AU7" i="4"/>
  <c r="AS7" i="4"/>
  <c r="AN7" i="4"/>
  <c r="AP7" i="4" s="1"/>
  <c r="AL7" i="4"/>
  <c r="BA5" i="4"/>
  <c r="X4" i="4"/>
  <c r="AA4" i="4" s="1"/>
  <c r="AE7" i="10"/>
  <c r="AF7" i="10" s="1"/>
  <c r="L7" i="10" s="1"/>
  <c r="AE8" i="10"/>
  <c r="AE9" i="10"/>
  <c r="AF9" i="10" s="1"/>
  <c r="L9" i="10" s="1"/>
  <c r="AU14" i="10"/>
  <c r="O14" i="10" s="1"/>
  <c r="AU15" i="10"/>
  <c r="O15" i="10" s="1"/>
  <c r="AD16" i="10"/>
  <c r="AU17" i="10"/>
  <c r="O17" i="10" s="1"/>
  <c r="X18" i="10"/>
  <c r="S13" i="10"/>
  <c r="W13" i="10" s="1"/>
  <c r="S15" i="10"/>
  <c r="W15" i="10" s="1"/>
  <c r="S18" i="10"/>
  <c r="W18" i="10" s="1"/>
  <c r="J8" i="12"/>
  <c r="L8" i="12" s="1"/>
  <c r="I9" i="13"/>
  <c r="J9" i="13" s="1"/>
  <c r="BD4" i="7"/>
  <c r="BC4" i="7"/>
  <c r="BE4" i="7" s="1"/>
  <c r="AO5" i="4"/>
  <c r="BJ5" i="4"/>
  <c r="BC5" i="4"/>
  <c r="AY5" i="4"/>
  <c r="AN5" i="4"/>
  <c r="AP5" i="4" s="1"/>
  <c r="AQ5" i="4" s="1"/>
  <c r="N5" i="4" s="1"/>
  <c r="F10" i="13"/>
  <c r="I10" i="13" s="1"/>
  <c r="J10" i="13" s="1"/>
  <c r="F11" i="13"/>
  <c r="I11" i="13" s="1"/>
  <c r="J11" i="13" s="1"/>
  <c r="F12" i="13"/>
  <c r="I12" i="13" s="1"/>
  <c r="F13" i="13"/>
  <c r="I13" i="13" s="1"/>
  <c r="J13" i="13" s="1"/>
  <c r="F14" i="13"/>
  <c r="I14" i="13" s="1"/>
  <c r="J14" i="13" s="1"/>
  <c r="I11" i="10"/>
  <c r="BM15" i="4"/>
  <c r="R15" i="4" s="1"/>
  <c r="AS4" i="10"/>
  <c r="AU4" i="10" s="1"/>
  <c r="O4" i="10" s="1"/>
  <c r="AS6" i="10"/>
  <c r="X8" i="10"/>
  <c r="AS8" i="10"/>
  <c r="AU8" i="10" s="1"/>
  <c r="O8" i="10" s="1"/>
  <c r="X14" i="10"/>
  <c r="AS16" i="10"/>
  <c r="AU16" i="10" s="1"/>
  <c r="O16" i="10" s="1"/>
  <c r="F15" i="13"/>
  <c r="I15" i="13" s="1"/>
  <c r="J15" i="13" s="1"/>
  <c r="BI9" i="7"/>
  <c r="BB9" i="7"/>
  <c r="AE9" i="7"/>
  <c r="AH9" i="7" s="1"/>
  <c r="AO9" i="7"/>
  <c r="AA9" i="7"/>
  <c r="AR9" i="7"/>
  <c r="AV9" i="7" s="1"/>
  <c r="BJ9" i="7"/>
  <c r="BH9" i="7"/>
  <c r="BK9" i="7" s="1"/>
  <c r="BC9" i="7"/>
  <c r="BA9" i="7"/>
  <c r="BD9" i="7" s="1"/>
  <c r="AN9" i="7"/>
  <c r="AP9" i="7" s="1"/>
  <c r="AC9" i="7"/>
  <c r="AG9" i="7" s="1"/>
  <c r="V9" i="7"/>
  <c r="Z9" i="7" s="1"/>
  <c r="AN9" i="5"/>
  <c r="AM5" i="5"/>
  <c r="Y9" i="5"/>
  <c r="X5" i="5"/>
  <c r="AE15" i="5"/>
  <c r="AE11" i="5"/>
  <c r="AN7" i="5"/>
  <c r="Y7" i="5"/>
  <c r="AT5" i="5"/>
  <c r="AE5" i="5"/>
  <c r="AF5" i="5"/>
  <c r="AM7" i="5"/>
  <c r="Y5" i="5"/>
  <c r="X7" i="5"/>
  <c r="AE7" i="5"/>
  <c r="AN5" i="5"/>
  <c r="AF13" i="5"/>
  <c r="X14" i="5"/>
  <c r="AN11" i="5"/>
  <c r="AN17" i="5"/>
  <c r="AM13" i="5"/>
  <c r="Y11" i="5"/>
  <c r="X15" i="5"/>
  <c r="AM14" i="5"/>
  <c r="AU9" i="5"/>
  <c r="AE13" i="5"/>
  <c r="AN15" i="5"/>
  <c r="Y17" i="5"/>
  <c r="X13" i="5"/>
  <c r="AE14" i="5"/>
  <c r="AT13" i="5"/>
  <c r="AE9" i="5"/>
  <c r="AM11" i="5"/>
  <c r="X11" i="5"/>
  <c r="AU7" i="5"/>
  <c r="AT9" i="5"/>
  <c r="AF7" i="5"/>
  <c r="AF11" i="5"/>
  <c r="AN13" i="5"/>
  <c r="AM9" i="5"/>
  <c r="AM15" i="5"/>
  <c r="Y13" i="5"/>
  <c r="X9" i="5"/>
  <c r="AU5" i="5"/>
  <c r="AU11" i="5"/>
  <c r="AT7" i="5"/>
  <c r="X10" i="5"/>
  <c r="AU17" i="5"/>
  <c r="AF17" i="5"/>
  <c r="X17" i="5"/>
  <c r="AN18" i="5"/>
  <c r="AT17" i="5"/>
  <c r="AF15" i="5"/>
  <c r="AE17" i="5"/>
  <c r="AU14" i="5"/>
  <c r="Y15" i="5"/>
  <c r="AF16" i="5"/>
  <c r="AU15" i="5"/>
  <c r="AT11" i="5"/>
  <c r="AT15" i="5"/>
  <c r="AF9" i="5"/>
  <c r="AM17" i="5"/>
  <c r="AT16" i="5"/>
  <c r="AF14" i="5"/>
  <c r="AM18" i="5"/>
  <c r="AU13" i="5"/>
  <c r="AC18" i="5"/>
  <c r="AP6" i="5"/>
  <c r="AD18" i="5"/>
  <c r="AJ12" i="5"/>
  <c r="AR18" i="5"/>
  <c r="T18" i="5"/>
  <c r="T4" i="5"/>
  <c r="AL6" i="5"/>
  <c r="AD12" i="5"/>
  <c r="U4" i="5"/>
  <c r="AB12" i="5"/>
  <c r="AP14" i="5"/>
  <c r="AD10" i="5"/>
  <c r="AL14" i="5"/>
  <c r="AB16" i="5"/>
  <c r="AA18" i="5"/>
  <c r="AP12" i="5"/>
  <c r="V6" i="5"/>
  <c r="V16" i="5"/>
  <c r="AA4" i="5"/>
  <c r="AK16" i="5"/>
  <c r="AL10" i="5"/>
  <c r="AQ10" i="5"/>
  <c r="AQ14" i="5"/>
  <c r="AB10" i="5"/>
  <c r="AR8" i="5"/>
  <c r="AL12" i="5"/>
  <c r="AI16" i="5"/>
  <c r="AQ12" i="5"/>
  <c r="V12" i="5"/>
  <c r="W8" i="5"/>
  <c r="AR16" i="5"/>
  <c r="AI12" i="5"/>
  <c r="V14" i="5"/>
  <c r="AA16" i="5"/>
  <c r="AJ8" i="5"/>
  <c r="AC4" i="5"/>
  <c r="AS4" i="5"/>
  <c r="AR10" i="5"/>
  <c r="T8" i="5"/>
  <c r="AS12" i="5"/>
  <c r="AC10" i="5"/>
  <c r="AI6" i="5"/>
  <c r="AB4" i="5"/>
  <c r="AK14" i="5"/>
  <c r="W12" i="5"/>
  <c r="V18" i="5"/>
  <c r="AS10" i="5"/>
  <c r="U16" i="5"/>
  <c r="AQ8" i="5"/>
  <c r="AR12" i="5"/>
  <c r="AB6" i="5"/>
  <c r="AK8" i="5"/>
  <c r="AB8" i="5"/>
  <c r="AJ4" i="5"/>
  <c r="AC8" i="5"/>
  <c r="AQ4" i="5"/>
  <c r="V10" i="5"/>
  <c r="AD4" i="5"/>
  <c r="AJ10" i="5"/>
  <c r="AS16" i="5"/>
  <c r="T6" i="5"/>
  <c r="U12" i="5"/>
  <c r="AS6" i="5"/>
  <c r="V4" i="5"/>
  <c r="AJ16" i="5"/>
  <c r="AI8" i="5"/>
  <c r="AD6" i="5"/>
  <c r="AC6" i="5"/>
  <c r="AI4" i="5"/>
  <c r="AA8" i="5"/>
  <c r="AK10" i="5"/>
  <c r="AK4" i="5"/>
  <c r="AQ18" i="5"/>
  <c r="AV6" i="7" l="1"/>
  <c r="AX6" i="7" s="1"/>
  <c r="O6" i="7" s="1"/>
  <c r="AI5" i="7"/>
  <c r="L5" i="7" s="1"/>
  <c r="AP5" i="7"/>
  <c r="AQ5" i="7" s="1"/>
  <c r="N5" i="7" s="1"/>
  <c r="AW5" i="7"/>
  <c r="AV5" i="7"/>
  <c r="AP4" i="7"/>
  <c r="AQ4" i="7" s="1"/>
  <c r="N4" i="7" s="1"/>
  <c r="Z4" i="7"/>
  <c r="AB4" i="7" s="1"/>
  <c r="K4" i="7" s="1"/>
  <c r="AG4" i="7"/>
  <c r="AI4" i="7" s="1"/>
  <c r="L4" i="7" s="1"/>
  <c r="AW8" i="4"/>
  <c r="BL8" i="4"/>
  <c r="BM8" i="4" s="1"/>
  <c r="R8" i="4" s="1"/>
  <c r="BD8" i="4"/>
  <c r="BF8" i="4" s="1"/>
  <c r="Q8" i="4" s="1"/>
  <c r="BK8" i="4"/>
  <c r="AO8" i="4"/>
  <c r="AQ8" i="4" s="1"/>
  <c r="N8" i="4" s="1"/>
  <c r="Z5" i="5"/>
  <c r="K5" i="5" s="1"/>
  <c r="AE16" i="5"/>
  <c r="AG16" i="5" s="1"/>
  <c r="L16" i="5" s="1"/>
  <c r="AT18" i="5"/>
  <c r="AF12" i="5"/>
  <c r="AN4" i="5"/>
  <c r="AF6" i="5"/>
  <c r="AE8" i="5"/>
  <c r="Y10" i="5"/>
  <c r="Z10" i="5" s="1"/>
  <c r="K10" i="5" s="1"/>
  <c r="AM6" i="5"/>
  <c r="AT8" i="5"/>
  <c r="AN6" i="5"/>
  <c r="Y14" i="5"/>
  <c r="Z14" i="5" s="1"/>
  <c r="K14" i="5" s="1"/>
  <c r="AE18" i="5"/>
  <c r="X12" i="5"/>
  <c r="AM4" i="5"/>
  <c r="AE4" i="5"/>
  <c r="Y8" i="5"/>
  <c r="AN12" i="5"/>
  <c r="AU6" i="5"/>
  <c r="AN16" i="5"/>
  <c r="AF18" i="5"/>
  <c r="AG18" i="5" s="1"/>
  <c r="L18" i="5" s="1"/>
  <c r="AT4" i="5"/>
  <c r="Y4" i="5"/>
  <c r="AU8" i="5"/>
  <c r="AT10" i="5"/>
  <c r="AU12" i="5"/>
  <c r="X18" i="5"/>
  <c r="AT12" i="5"/>
  <c r="Y16" i="5"/>
  <c r="AU16" i="5"/>
  <c r="AV16" i="5" s="1"/>
  <c r="O16" i="5" s="1"/>
  <c r="AU4" i="5"/>
  <c r="X8" i="5"/>
  <c r="AM10" i="5"/>
  <c r="AN14" i="5"/>
  <c r="AO14" i="5" s="1"/>
  <c r="N14" i="5" s="1"/>
  <c r="X16" i="5"/>
  <c r="AU18" i="5"/>
  <c r="AT6" i="5"/>
  <c r="AE6" i="5"/>
  <c r="AN8" i="5"/>
  <c r="AN10" i="5"/>
  <c r="AF10" i="5"/>
  <c r="Y12" i="5"/>
  <c r="AM16" i="5"/>
  <c r="Y18" i="5"/>
  <c r="AT14" i="5"/>
  <c r="AV14" i="5" s="1"/>
  <c r="O14" i="5" s="1"/>
  <c r="AF4" i="5"/>
  <c r="Y6" i="5"/>
  <c r="AM8" i="5"/>
  <c r="AU10" i="5"/>
  <c r="AV10" i="5" s="1"/>
  <c r="O10" i="5" s="1"/>
  <c r="AE10" i="5"/>
  <c r="AM12" i="5"/>
  <c r="AE12" i="5"/>
  <c r="AG12" i="5" s="1"/>
  <c r="L12" i="5" s="1"/>
  <c r="X4" i="5"/>
  <c r="X6" i="5"/>
  <c r="AF8" i="5"/>
  <c r="AG8" i="5" s="1"/>
  <c r="L8" i="5" s="1"/>
  <c r="AF13" i="10"/>
  <c r="L13" i="10" s="1"/>
  <c r="I13" i="10" s="1"/>
  <c r="BF14" i="7"/>
  <c r="Q14" i="7" s="1"/>
  <c r="X12" i="10"/>
  <c r="AW16" i="4"/>
  <c r="AX16" i="4" s="1"/>
  <c r="O16" i="4" s="1"/>
  <c r="BE14" i="7"/>
  <c r="BE6" i="4"/>
  <c r="BF6" i="4" s="1"/>
  <c r="Q6" i="4" s="1"/>
  <c r="AO16" i="4"/>
  <c r="AX9" i="7"/>
  <c r="O9" i="7" s="1"/>
  <c r="BE12" i="4"/>
  <c r="AI14" i="7"/>
  <c r="L14" i="7" s="1"/>
  <c r="AW17" i="7"/>
  <c r="AB13" i="7"/>
  <c r="K13" i="7" s="1"/>
  <c r="I9" i="10"/>
  <c r="Z16" i="4"/>
  <c r="AB16" i="4" s="1"/>
  <c r="K16" i="4" s="1"/>
  <c r="AD14" i="10"/>
  <c r="AF14" i="10" s="1"/>
  <c r="L14" i="10" s="1"/>
  <c r="I14" i="10" s="1"/>
  <c r="AX6" i="4"/>
  <c r="O6" i="4" s="1"/>
  <c r="BL6" i="4"/>
  <c r="BK12" i="4"/>
  <c r="AO14" i="4"/>
  <c r="AQ14" i="4" s="1"/>
  <c r="N14" i="4" s="1"/>
  <c r="AQ9" i="7"/>
  <c r="N9" i="7" s="1"/>
  <c r="BL9" i="4"/>
  <c r="AP11" i="4"/>
  <c r="BL12" i="4"/>
  <c r="Z15" i="7"/>
  <c r="AB15" i="7" s="1"/>
  <c r="K15" i="7" s="1"/>
  <c r="AX13" i="7"/>
  <c r="O13" i="7" s="1"/>
  <c r="T17" i="12"/>
  <c r="AW5" i="4"/>
  <c r="AX5" i="4" s="1"/>
  <c r="O5" i="4" s="1"/>
  <c r="H17" i="10"/>
  <c r="AP16" i="4"/>
  <c r="AD13" i="10"/>
  <c r="X13" i="10"/>
  <c r="Y13" i="10" s="1"/>
  <c r="K13" i="10" s="1"/>
  <c r="H13" i="10" s="1"/>
  <c r="AQ8" i="7"/>
  <c r="N8" i="7" s="1"/>
  <c r="BK7" i="4"/>
  <c r="BM7" i="4" s="1"/>
  <c r="R7" i="4" s="1"/>
  <c r="AB16" i="7"/>
  <c r="K16" i="7" s="1"/>
  <c r="AV7" i="4"/>
  <c r="Y8" i="10"/>
  <c r="K8" i="10" s="1"/>
  <c r="I7" i="10"/>
  <c r="AV11" i="4"/>
  <c r="AX11" i="4" s="1"/>
  <c r="O11" i="4" s="1"/>
  <c r="Z15" i="4"/>
  <c r="AF4" i="10"/>
  <c r="L4" i="10" s="1"/>
  <c r="I4" i="10" s="1"/>
  <c r="AX10" i="7"/>
  <c r="O10" i="7" s="1"/>
  <c r="AI17" i="7"/>
  <c r="L17" i="7" s="1"/>
  <c r="AA7" i="7"/>
  <c r="AG17" i="4"/>
  <c r="AI17" i="4" s="1"/>
  <c r="L17" i="4" s="1"/>
  <c r="BK16" i="7"/>
  <c r="AV4" i="7"/>
  <c r="AX4" i="7" s="1"/>
  <c r="O4" i="7" s="1"/>
  <c r="BM10" i="4"/>
  <c r="R10" i="4" s="1"/>
  <c r="BE7" i="4"/>
  <c r="BF7" i="4" s="1"/>
  <c r="Q7" i="4" s="1"/>
  <c r="AV13" i="4"/>
  <c r="AI6" i="7"/>
  <c r="L6" i="7" s="1"/>
  <c r="Z16" i="7"/>
  <c r="AX15" i="4"/>
  <c r="O15" i="4" s="1"/>
  <c r="AV7" i="7"/>
  <c r="AX7" i="7" s="1"/>
  <c r="O7" i="7" s="1"/>
  <c r="AW7" i="4"/>
  <c r="AX7" i="4" s="1"/>
  <c r="O7" i="4" s="1"/>
  <c r="AW17" i="4"/>
  <c r="AX17" i="4" s="1"/>
  <c r="O17" i="4" s="1"/>
  <c r="AU6" i="10"/>
  <c r="O6" i="10" s="1"/>
  <c r="I6" i="10" s="1"/>
  <c r="AQ15" i="7"/>
  <c r="N15" i="7" s="1"/>
  <c r="AX8" i="4"/>
  <c r="O8" i="4" s="1"/>
  <c r="BF8" i="7"/>
  <c r="Q8" i="7" s="1"/>
  <c r="BE15" i="7"/>
  <c r="BF15" i="7" s="1"/>
  <c r="Q15" i="7" s="1"/>
  <c r="AF10" i="10"/>
  <c r="L10" i="10" s="1"/>
  <c r="I10" i="10" s="1"/>
  <c r="AI12" i="4"/>
  <c r="L12" i="4" s="1"/>
  <c r="BL17" i="4"/>
  <c r="AA15" i="4"/>
  <c r="BK6" i="4"/>
  <c r="BM6" i="4" s="1"/>
  <c r="R6" i="4" s="1"/>
  <c r="AV17" i="7"/>
  <c r="AL4" i="10"/>
  <c r="AN4" i="10" s="1"/>
  <c r="N4" i="10" s="1"/>
  <c r="H4" i="10" s="1"/>
  <c r="X6" i="10"/>
  <c r="Y6" i="10" s="1"/>
  <c r="K6" i="10" s="1"/>
  <c r="H6" i="10" s="1"/>
  <c r="BK14" i="7"/>
  <c r="AG14" i="5"/>
  <c r="L14" i="5" s="1"/>
  <c r="AB4" i="4"/>
  <c r="K4" i="4" s="1"/>
  <c r="BL9" i="7"/>
  <c r="AO7" i="4"/>
  <c r="AI10" i="4"/>
  <c r="L10" i="4" s="1"/>
  <c r="AP15" i="4"/>
  <c r="AQ15" i="4" s="1"/>
  <c r="N15" i="4" s="1"/>
  <c r="AO17" i="4"/>
  <c r="AQ17" i="4" s="1"/>
  <c r="N17" i="4" s="1"/>
  <c r="AF15" i="10"/>
  <c r="L15" i="10" s="1"/>
  <c r="I15" i="10" s="1"/>
  <c r="AI4" i="4"/>
  <c r="L4" i="4" s="1"/>
  <c r="AQ13" i="7"/>
  <c r="N13" i="7" s="1"/>
  <c r="AB9" i="4"/>
  <c r="K9" i="4" s="1"/>
  <c r="AB11" i="7"/>
  <c r="K11" i="7" s="1"/>
  <c r="BE13" i="4"/>
  <c r="BM14" i="7"/>
  <c r="R14" i="7" s="1"/>
  <c r="X7" i="10"/>
  <c r="Y7" i="10" s="1"/>
  <c r="K7" i="10" s="1"/>
  <c r="H7" i="10" s="1"/>
  <c r="AW14" i="4"/>
  <c r="AX14" i="4" s="1"/>
  <c r="O14" i="4" s="1"/>
  <c r="AG9" i="4"/>
  <c r="AW13" i="4"/>
  <c r="AX13" i="4" s="1"/>
  <c r="O13" i="4" s="1"/>
  <c r="AP13" i="4"/>
  <c r="AQ13" i="4" s="1"/>
  <c r="N13" i="4" s="1"/>
  <c r="AO11" i="4"/>
  <c r="H8" i="10"/>
  <c r="BF12" i="4"/>
  <c r="Q12" i="4" s="1"/>
  <c r="AI15" i="4"/>
  <c r="L15" i="4" s="1"/>
  <c r="AO9" i="4"/>
  <c r="AP9" i="4"/>
  <c r="AI9" i="4"/>
  <c r="L9" i="4" s="1"/>
  <c r="AD18" i="10"/>
  <c r="AF18" i="10" s="1"/>
  <c r="L18" i="10" s="1"/>
  <c r="I18" i="10" s="1"/>
  <c r="BD14" i="4"/>
  <c r="BF14" i="4" s="1"/>
  <c r="Q14" i="4" s="1"/>
  <c r="Z13" i="4"/>
  <c r="AB13" i="4" s="1"/>
  <c r="K13" i="4" s="1"/>
  <c r="BK17" i="4"/>
  <c r="BM17" i="4" s="1"/>
  <c r="R17" i="4" s="1"/>
  <c r="AV9" i="4"/>
  <c r="AX9" i="4" s="1"/>
  <c r="O9" i="4" s="1"/>
  <c r="AE12" i="10"/>
  <c r="AF12" i="10" s="1"/>
  <c r="L12" i="10" s="1"/>
  <c r="I12" i="10" s="1"/>
  <c r="AH6" i="4"/>
  <c r="BE9" i="7"/>
  <c r="AB10" i="4"/>
  <c r="K10" i="4" s="1"/>
  <c r="AI11" i="4"/>
  <c r="L11" i="4" s="1"/>
  <c r="BM12" i="4"/>
  <c r="R12" i="4" s="1"/>
  <c r="AB14" i="7"/>
  <c r="K14" i="7" s="1"/>
  <c r="X15" i="10"/>
  <c r="T7" i="12"/>
  <c r="W7" i="12"/>
  <c r="AG8" i="4"/>
  <c r="AH8" i="4"/>
  <c r="Z8" i="4"/>
  <c r="BE16" i="4"/>
  <c r="BK16" i="4"/>
  <c r="BD16" i="4"/>
  <c r="BL16" i="4"/>
  <c r="BM4" i="7"/>
  <c r="R4" i="7" s="1"/>
  <c r="BD12" i="7"/>
  <c r="BF12" i="7" s="1"/>
  <c r="Q12" i="7" s="1"/>
  <c r="AA8" i="4"/>
  <c r="AI13" i="7"/>
  <c r="L13" i="7" s="1"/>
  <c r="AH13" i="4"/>
  <c r="AA6" i="4"/>
  <c r="AB6" i="4" s="1"/>
  <c r="K6" i="4" s="1"/>
  <c r="BD12" i="4"/>
  <c r="Y15" i="10"/>
  <c r="K15" i="10" s="1"/>
  <c r="H15" i="10" s="1"/>
  <c r="AF8" i="10"/>
  <c r="L8" i="10" s="1"/>
  <c r="I8" i="10" s="1"/>
  <c r="AQ11" i="4"/>
  <c r="N11" i="4" s="1"/>
  <c r="BM14" i="4"/>
  <c r="R14" i="4" s="1"/>
  <c r="BM15" i="7"/>
  <c r="R15" i="7" s="1"/>
  <c r="BM16" i="7"/>
  <c r="R16" i="7" s="1"/>
  <c r="W10" i="10"/>
  <c r="Y10" i="10" s="1"/>
  <c r="K10" i="10" s="1"/>
  <c r="H10" i="10" s="1"/>
  <c r="W14" i="10"/>
  <c r="Y14" i="10" s="1"/>
  <c r="K14" i="10" s="1"/>
  <c r="H14" i="10" s="1"/>
  <c r="BD17" i="4"/>
  <c r="BE17" i="4"/>
  <c r="AH7" i="7"/>
  <c r="AI7" i="7" s="1"/>
  <c r="L7" i="7" s="1"/>
  <c r="W12" i="10"/>
  <c r="Y12" i="10" s="1"/>
  <c r="K12" i="10" s="1"/>
  <c r="H12" i="10" s="1"/>
  <c r="Z7" i="7"/>
  <c r="AB7" i="7" s="1"/>
  <c r="K7" i="7" s="1"/>
  <c r="AG6" i="4"/>
  <c r="AG13" i="4"/>
  <c r="AG10" i="7"/>
  <c r="AA10" i="7"/>
  <c r="BD10" i="7"/>
  <c r="BE10" i="7"/>
  <c r="BL10" i="7"/>
  <c r="BK10" i="7"/>
  <c r="AH10" i="7"/>
  <c r="Z10" i="7"/>
  <c r="BK6" i="7"/>
  <c r="BM5" i="7"/>
  <c r="R5" i="7" s="1"/>
  <c r="BL6" i="7"/>
  <c r="BM6" i="7" s="1"/>
  <c r="R6" i="7" s="1"/>
  <c r="BD6" i="7"/>
  <c r="BF6" i="7" s="1"/>
  <c r="Q6" i="7" s="1"/>
  <c r="BF4" i="4"/>
  <c r="Q4" i="4" s="1"/>
  <c r="AB14" i="4"/>
  <c r="K14" i="4" s="1"/>
  <c r="AI14" i="4"/>
  <c r="L14" i="4" s="1"/>
  <c r="BM8" i="7"/>
  <c r="R8" i="7" s="1"/>
  <c r="AH8" i="7"/>
  <c r="AG8" i="7"/>
  <c r="Z8" i="7"/>
  <c r="AA8" i="7"/>
  <c r="BD13" i="7"/>
  <c r="BL13" i="7"/>
  <c r="BK13" i="7"/>
  <c r="BE13" i="7"/>
  <c r="AV14" i="7"/>
  <c r="AP14" i="7"/>
  <c r="AO14" i="7"/>
  <c r="AW14" i="7"/>
  <c r="AX14" i="7" s="1"/>
  <c r="O14" i="7" s="1"/>
  <c r="W16" i="12"/>
  <c r="T16" i="12"/>
  <c r="L7" i="12"/>
  <c r="J12" i="12"/>
  <c r="BF4" i="7"/>
  <c r="Q4" i="7" s="1"/>
  <c r="Y18" i="10"/>
  <c r="K18" i="10" s="1"/>
  <c r="H18" i="10" s="1"/>
  <c r="AQ7" i="4"/>
  <c r="N7" i="4" s="1"/>
  <c r="AF16" i="10"/>
  <c r="L16" i="10" s="1"/>
  <c r="I16" i="10" s="1"/>
  <c r="BE9" i="4"/>
  <c r="AI15" i="7"/>
  <c r="L15" i="7" s="1"/>
  <c r="BK9" i="4"/>
  <c r="BM9" i="4" s="1"/>
  <c r="R9" i="4" s="1"/>
  <c r="BD9" i="4"/>
  <c r="AW12" i="4"/>
  <c r="AV12" i="4"/>
  <c r="AO12" i="4"/>
  <c r="BD13" i="4"/>
  <c r="BL13" i="4"/>
  <c r="BK13" i="4"/>
  <c r="BE17" i="7"/>
  <c r="BL17" i="7"/>
  <c r="BD17" i="7"/>
  <c r="BK17" i="7"/>
  <c r="W8" i="12"/>
  <c r="T8" i="12"/>
  <c r="L18" i="12"/>
  <c r="J20" i="12"/>
  <c r="J21" i="12" s="1"/>
  <c r="AI16" i="4"/>
  <c r="L16" i="4" s="1"/>
  <c r="AP12" i="4"/>
  <c r="AQ12" i="4" s="1"/>
  <c r="N12" i="4" s="1"/>
  <c r="AB5" i="7"/>
  <c r="K5" i="7" s="1"/>
  <c r="AV5" i="5"/>
  <c r="O5" i="5" s="1"/>
  <c r="AG11" i="5"/>
  <c r="L11" i="5" s="1"/>
  <c r="BE5" i="4"/>
  <c r="BL5" i="4"/>
  <c r="BK5" i="4"/>
  <c r="BD5" i="4"/>
  <c r="AG15" i="5"/>
  <c r="L15" i="5" s="1"/>
  <c r="Z13" i="5"/>
  <c r="K13" i="5" s="1"/>
  <c r="AO13" i="5"/>
  <c r="N13" i="5" s="1"/>
  <c r="AG7" i="5"/>
  <c r="L7" i="5" s="1"/>
  <c r="AO5" i="5"/>
  <c r="N5" i="5" s="1"/>
  <c r="BF9" i="7"/>
  <c r="Q9" i="7" s="1"/>
  <c r="BM9" i="7"/>
  <c r="R9" i="7" s="1"/>
  <c r="AI9" i="7"/>
  <c r="L9" i="7" s="1"/>
  <c r="AB9" i="7"/>
  <c r="K9" i="7" s="1"/>
  <c r="Z15" i="5"/>
  <c r="K15" i="5" s="1"/>
  <c r="AV13" i="5"/>
  <c r="O13" i="5" s="1"/>
  <c r="AG9" i="5"/>
  <c r="L9" i="5" s="1"/>
  <c r="AG5" i="5"/>
  <c r="L5" i="5" s="1"/>
  <c r="F7" i="13"/>
  <c r="I7" i="13" s="1"/>
  <c r="J7" i="13" s="1"/>
  <c r="AV11" i="5"/>
  <c r="O11" i="5" s="1"/>
  <c r="Z17" i="5"/>
  <c r="K17" i="5" s="1"/>
  <c r="AO17" i="5"/>
  <c r="N17" i="5" s="1"/>
  <c r="AO9" i="5"/>
  <c r="N9" i="5" s="1"/>
  <c r="AV15" i="5"/>
  <c r="O15" i="5" s="1"/>
  <c r="AO18" i="5"/>
  <c r="N18" i="5" s="1"/>
  <c r="AG17" i="5"/>
  <c r="L17" i="5" s="1"/>
  <c r="AV17" i="5"/>
  <c r="O17" i="5" s="1"/>
  <c r="AV7" i="5"/>
  <c r="O7" i="5" s="1"/>
  <c r="AO15" i="5"/>
  <c r="N15" i="5" s="1"/>
  <c r="AV9" i="5"/>
  <c r="O9" i="5" s="1"/>
  <c r="Z11" i="5"/>
  <c r="K11" i="5" s="1"/>
  <c r="AO11" i="5"/>
  <c r="N11" i="5" s="1"/>
  <c r="AG13" i="5"/>
  <c r="L13" i="5" s="1"/>
  <c r="Z7" i="5"/>
  <c r="K7" i="5" s="1"/>
  <c r="AO7" i="5"/>
  <c r="N7" i="5" s="1"/>
  <c r="Z9" i="5"/>
  <c r="K9" i="5" s="1"/>
  <c r="AX5" i="7" l="1"/>
  <c r="O5" i="7" s="1"/>
  <c r="AO4" i="5"/>
  <c r="N4" i="5" s="1"/>
  <c r="Z16" i="5"/>
  <c r="K16" i="5" s="1"/>
  <c r="AB8" i="4"/>
  <c r="K8" i="4" s="1"/>
  <c r="AG6" i="5"/>
  <c r="L6" i="5" s="1"/>
  <c r="AO10" i="5"/>
  <c r="N10" i="5" s="1"/>
  <c r="AV4" i="5"/>
  <c r="O4" i="5" s="1"/>
  <c r="Z12" i="5"/>
  <c r="K12" i="5" s="1"/>
  <c r="Z18" i="5"/>
  <c r="K18" i="5" s="1"/>
  <c r="AV18" i="5"/>
  <c r="O18" i="5" s="1"/>
  <c r="Z8" i="5"/>
  <c r="K8" i="5" s="1"/>
  <c r="AO8" i="5"/>
  <c r="N8" i="5" s="1"/>
  <c r="Z4" i="5"/>
  <c r="K4" i="5" s="1"/>
  <c r="AO16" i="5"/>
  <c r="N16" i="5" s="1"/>
  <c r="AO12" i="5"/>
  <c r="N12" i="5" s="1"/>
  <c r="AG10" i="5"/>
  <c r="L10" i="5" s="1"/>
  <c r="Z6" i="5"/>
  <c r="K6" i="5" s="1"/>
  <c r="AV8" i="5"/>
  <c r="O8" i="5" s="1"/>
  <c r="BF13" i="7"/>
  <c r="Q13" i="7" s="1"/>
  <c r="AB15" i="4"/>
  <c r="K15" i="4" s="1"/>
  <c r="AX17" i="7"/>
  <c r="O17" i="7" s="1"/>
  <c r="AG4" i="5"/>
  <c r="L4" i="5" s="1"/>
  <c r="AQ14" i="7"/>
  <c r="N14" i="7" s="1"/>
  <c r="BF13" i="4"/>
  <c r="Q13" i="4" s="1"/>
  <c r="AQ16" i="4"/>
  <c r="N16" i="4" s="1"/>
  <c r="AV6" i="5"/>
  <c r="O6" i="5" s="1"/>
  <c r="AO6" i="5"/>
  <c r="N6" i="5" s="1"/>
  <c r="BM13" i="7"/>
  <c r="R13" i="7" s="1"/>
  <c r="AB8" i="7"/>
  <c r="K8" i="7" s="1"/>
  <c r="BM16" i="4"/>
  <c r="R16" i="4" s="1"/>
  <c r="AV12" i="5"/>
  <c r="O12" i="5" s="1"/>
  <c r="AI10" i="7"/>
  <c r="L10" i="7" s="1"/>
  <c r="BF17" i="4"/>
  <c r="Q17" i="4" s="1"/>
  <c r="BF16" i="4"/>
  <c r="Q16" i="4" s="1"/>
  <c r="AI13" i="4"/>
  <c r="L13" i="4" s="1"/>
  <c r="AI6" i="4"/>
  <c r="L6" i="4" s="1"/>
  <c r="AI8" i="4"/>
  <c r="L8" i="4" s="1"/>
  <c r="AQ9" i="4"/>
  <c r="N9" i="4" s="1"/>
  <c r="BM10" i="7"/>
  <c r="R10" i="7" s="1"/>
  <c r="BF10" i="7"/>
  <c r="Q10" i="7" s="1"/>
  <c r="AB10" i="7"/>
  <c r="K10" i="7" s="1"/>
  <c r="BF5" i="4"/>
  <c r="Q5" i="4" s="1"/>
  <c r="BM5" i="4"/>
  <c r="R5" i="4" s="1"/>
  <c r="BF17" i="7"/>
  <c r="Q17" i="7" s="1"/>
  <c r="BM13" i="4"/>
  <c r="R13" i="4" s="1"/>
  <c r="AX12" i="4"/>
  <c r="O12" i="4" s="1"/>
  <c r="BF9" i="4"/>
  <c r="Q9" i="4" s="1"/>
  <c r="AI8" i="7"/>
  <c r="L8" i="7" s="1"/>
  <c r="BM17" i="7"/>
  <c r="R17" i="7" s="1"/>
</calcChain>
</file>

<file path=xl/comments1.xml><?xml version="1.0" encoding="utf-8"?>
<comments xmlns="http://schemas.openxmlformats.org/spreadsheetml/2006/main">
  <authors>
    <author>user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161"/>
          </rPr>
          <t>myrmo : Από Σχέδιο ή Πιν 3.1  σελ. 51,  ΤΟΤΕΕ 20701-1/2017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 : Πιν 3.5α  σελ. 58 &amp; 59, ΤΟΤΕΕ 20701-1 /2017 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 : Πιν 3.5α  σελ. 58 &amp; 59, ΤΟΤΕΕ 20701-1 /2017 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Συντάκτης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Πλάτος Ανοίγματος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Ύψος Ανοίγματος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Εβδαδόν Ανοίγματος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161"/>
          </rPr>
          <t>myrmo</t>
        </r>
        <r>
          <rPr>
            <sz val="9"/>
            <color indexed="81"/>
            <rFont val="Tahoma"/>
            <family val="2"/>
            <charset val="161"/>
          </rPr>
          <t xml:space="preserve">: Πλάτος Υαλοστασίου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Ύψος Υαλοστασίου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Εμβαδόν Υαλοστασίου
</t>
        </r>
      </text>
    </comment>
    <comment ref="I6" authorId="1" shapeId="0">
      <text>
        <r>
          <rPr>
            <b/>
            <sz val="9"/>
            <color indexed="81"/>
            <rFont val="Tahoma"/>
            <family val="2"/>
            <charset val="161"/>
          </rPr>
          <t>myrmo: Πίνακας 3.24 σελ.97 &amp; 98, TOTEE-1 2017  (</t>
        </r>
        <r>
          <rPr>
            <sz val="9"/>
            <color indexed="81"/>
            <rFont val="Tahoma"/>
            <family val="2"/>
            <charset val="161"/>
          </rPr>
          <t>Κούφωμα-πόρτα- μεταλλικό πλαίσιο με μονό υαλοπίνακα χωρίς αεροστε-γανότητα)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Το γινόμενο (Εμβαδόν Aw) X (Τιμή Αερισμού)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Αναφέρεται στο πλήθος των ανοιγμάτων με ακριβώς τα ίδια χαρακτηριστικά.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Εμβαδόν Πλαισίου. </t>
        </r>
        <r>
          <rPr>
            <sz val="9"/>
            <color indexed="81"/>
            <rFont val="Tahoma"/>
            <family val="2"/>
            <charset val="161"/>
          </rPr>
          <t xml:space="preserve">Ουσιαστικά αφαιρούμε από το Εμβαδόν Κουφώματος (Aw) το Εμβαδόν του Υαλοστασίου (Ag)
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161"/>
          </rPr>
          <t>myrmo Ποσοστό Πλαισίου:</t>
        </r>
        <r>
          <rPr>
            <sz val="9"/>
            <color indexed="81"/>
            <rFont val="Tahoma"/>
            <family val="2"/>
            <charset val="161"/>
          </rPr>
          <t xml:space="preserve"> Προκύπτει από τον λόγο του Εμβαδόν του πλαισίου(Af) προς το εμβαδόν κουφώματος (Aw).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Περίμετρος του Ανοίγματος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Περίμετρος Υαλοστασίου
</t>
        </r>
      </text>
    </comment>
    <comment ref="Q6" authorId="1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</t>
        </r>
        <r>
          <rPr>
            <b/>
            <sz val="9"/>
            <color indexed="81"/>
            <rFont val="Tahoma"/>
            <family val="2"/>
            <charset val="161"/>
          </rPr>
          <t>Πιν 3.9, σελ. 72</t>
        </r>
        <r>
          <rPr>
            <sz val="9"/>
            <color indexed="81"/>
            <rFont val="Tahoma"/>
            <family val="2"/>
            <charset val="161"/>
          </rPr>
          <t xml:space="preserve"> </t>
        </r>
        <r>
          <rPr>
            <b/>
            <sz val="9"/>
            <color indexed="81"/>
            <rFont val="Tahoma"/>
            <family val="2"/>
            <charset val="161"/>
          </rPr>
          <t>ΤΟΤΕΕ 20701-1/2017</t>
        </r>
        <r>
          <rPr>
            <sz val="9"/>
            <color indexed="81"/>
            <rFont val="Tahoma"/>
            <family val="2"/>
            <charset val="161"/>
          </rPr>
          <t xml:space="preserve">
(Μεταλλικό Πλαίσιο χωρίς θερμοδιακοπή).  </t>
        </r>
      </text>
    </comment>
    <comment ref="R6" authorId="1" shapeId="0">
      <text>
        <r>
          <rPr>
            <b/>
            <sz val="9"/>
            <color indexed="81"/>
            <rFont val="Tahoma"/>
            <family val="2"/>
            <charset val="161"/>
          </rPr>
          <t>myrmo: Πιν 3.8, σελ. 71 ΤΟΤΕΕ 20701-1/2017</t>
        </r>
        <r>
          <rPr>
            <sz val="9"/>
            <color indexed="81"/>
            <rFont val="Tahoma"/>
            <family val="2"/>
            <charset val="161"/>
          </rPr>
          <t xml:space="preserve">
(Μονός Υαλοπίνακας ).
</t>
        </r>
      </text>
    </comment>
    <comment ref="S6" authorId="1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Πιν 3.10, σελ.73 ΤΟΤΕΕ 20701-1/2017 </t>
        </r>
        <r>
          <rPr>
            <sz val="9"/>
            <color indexed="81"/>
            <rFont val="Tahoma"/>
            <family val="2"/>
            <charset val="161"/>
          </rPr>
          <t>(μονός υαλοπίνακας Ψg=0, σελ 72)</t>
        </r>
      </text>
    </comment>
    <comment ref="T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Συντελεστής Θερμοπερατότητας Μονού Κουφώματος. Προκύπτει από την </t>
        </r>
        <r>
          <rPr>
            <b/>
            <u/>
            <sz val="9"/>
            <color indexed="81"/>
            <rFont val="Tahoma"/>
            <family val="2"/>
            <charset val="161"/>
          </rPr>
          <t xml:space="preserve"> σχέση 3.2</t>
        </r>
        <r>
          <rPr>
            <b/>
            <sz val="9"/>
            <color indexed="81"/>
            <rFont val="Tahoma"/>
            <family val="2"/>
            <charset val="161"/>
          </rPr>
          <t xml:space="preserve"> σελ. 70 της ΤΟΤΕΕ 20701-1 /2017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u/>
            <sz val="9"/>
            <color indexed="81"/>
            <rFont val="Tahoma"/>
            <family val="2"/>
            <charset val="161"/>
          </rPr>
          <t xml:space="preserve">Τυπικές Τιμές </t>
        </r>
        <r>
          <rPr>
            <sz val="9"/>
            <color indexed="81"/>
            <rFont val="Tahoma"/>
            <family val="2"/>
            <charset val="161"/>
          </rPr>
          <t xml:space="preserve">Συντελεστή Θερμοπερατότητας Κουφωμάτων, </t>
        </r>
        <r>
          <rPr>
            <b/>
            <sz val="9"/>
            <color indexed="81"/>
            <rFont val="Tahoma"/>
            <family val="2"/>
            <charset val="161"/>
          </rPr>
          <t>Πίνακας 3.13α σελ. 76, ΤΟΤΕΕ 20701-1/2017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V6" authorId="1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</t>
        </r>
        <r>
          <rPr>
            <b/>
            <sz val="9"/>
            <color indexed="81"/>
            <rFont val="Tahoma"/>
            <family val="2"/>
            <charset val="161"/>
          </rPr>
          <t>Πιν 3.17,σελ.83 ΤΟΤΕΕ 20701-1/ 2017</t>
        </r>
      </text>
    </comment>
    <comment ref="W6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Συντελεστής Ηλιακού Θερμικού Κέρδους Κουφωμάτων   </t>
        </r>
        <r>
          <rPr>
            <b/>
            <u/>
            <sz val="9"/>
            <color indexed="81"/>
            <rFont val="Tahoma"/>
            <family val="2"/>
            <charset val="161"/>
          </rPr>
          <t>Σχέση 3.9</t>
        </r>
        <r>
          <rPr>
            <b/>
            <sz val="9"/>
            <color indexed="81"/>
            <rFont val="Tahoma"/>
            <family val="2"/>
            <charset val="161"/>
          </rPr>
          <t xml:space="preserve"> σελ. 83, ΤΟΤΕΕ 20701-1 / 2017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X6" authorId="1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</t>
        </r>
        <r>
          <rPr>
            <u/>
            <sz val="9"/>
            <color indexed="81"/>
            <rFont val="Tahoma"/>
            <family val="2"/>
            <charset val="161"/>
          </rPr>
          <t>Τυπικές Τιμές</t>
        </r>
        <r>
          <rPr>
            <sz val="9"/>
            <color indexed="81"/>
            <rFont val="Tahoma"/>
            <family val="2"/>
            <charset val="161"/>
          </rPr>
          <t xml:space="preserve"> της Συνολικής Διαπερατότητας ηλιακής ακτινοβολίας κουφω-μάτων,  </t>
        </r>
        <r>
          <rPr>
            <b/>
            <sz val="9"/>
            <color indexed="81"/>
            <rFont val="Tahoma"/>
            <family val="2"/>
            <charset val="161"/>
          </rPr>
          <t>Πιν 3.18, σελ.84  ΤΟΤΕΕ 20701-1/2017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Πλάτος Ανοίγματος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Ύψος Ανοίγματος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Εβδαδόν Ανοίγματος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161"/>
          </rPr>
          <t>myrmo</t>
        </r>
        <r>
          <rPr>
            <sz val="9"/>
            <color indexed="81"/>
            <rFont val="Tahoma"/>
            <family val="2"/>
            <charset val="161"/>
          </rPr>
          <t xml:space="preserve">: Πλάτος Υαλοστασίου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Ύψος Υαλοστασίου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Εμβαδόν Υαλοστασίου
</t>
        </r>
      </text>
    </comment>
    <comment ref="I15" authorId="1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Πίνακας 3.24 σελ.97 &amp; 98, TOTEE-1 2017  </t>
        </r>
        <r>
          <rPr>
            <sz val="9"/>
            <color indexed="81"/>
            <rFont val="Tahoma"/>
            <family val="2"/>
            <charset val="161"/>
          </rPr>
          <t>(Κούφωμα-πόρτα- μεταλλικό πλαίσιο με μονό υαλοπίνακα χωρίς αεροστεγανότητα)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Το γινόμενο (Εμβαδόν Aw) X (Τιμή Αερισμού)
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Αναφέρεται στο πλήθος των ανοιγμάτων με ακριβώς τα ίδια χαρακτηριστικά.
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Εμβαδόν Πλαισίου. </t>
        </r>
        <r>
          <rPr>
            <sz val="9"/>
            <color indexed="81"/>
            <rFont val="Tahoma"/>
            <family val="2"/>
            <charset val="161"/>
          </rPr>
          <t xml:space="preserve">Ουσιαστικά αφαιρούμε από το Εμβαδόν πλαισίου (Aw) το Εμβαδόν του Υαλοστασίου (Ag)
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  <charset val="161"/>
          </rPr>
          <t>myrmo Ποσοστό Πλαισίου:</t>
        </r>
        <r>
          <rPr>
            <sz val="9"/>
            <color indexed="81"/>
            <rFont val="Tahoma"/>
            <family val="2"/>
            <charset val="161"/>
          </rPr>
          <t xml:space="preserve"> Προκύπτει από τον λόγο του Εμβαδόν του πλαισίου(Af) προς το εμβαδόν κουφώματος (Aw).
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Περίμετρος του Ανοίγματος
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Περίμετρος Υαλοστασίου
</t>
        </r>
      </text>
    </comment>
    <comment ref="Q15" authorId="1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Πιν 3.9, σελ. 72 ΤΟΤΕΕ 20701-1/2017
</t>
        </r>
        <r>
          <rPr>
            <sz val="9"/>
            <color indexed="81"/>
            <rFont val="Tahoma"/>
            <family val="2"/>
            <charset val="161"/>
          </rPr>
          <t>(Μεταλλικό Πλαίσιο χωρίς θερμοδιακοπή).</t>
        </r>
        <r>
          <rPr>
            <b/>
            <sz val="9"/>
            <color indexed="81"/>
            <rFont val="Tahoma"/>
            <family val="2"/>
            <charset val="161"/>
          </rPr>
          <t xml:space="preserve">  </t>
        </r>
      </text>
    </comment>
    <comment ref="R15" authorId="1" shapeId="0">
      <text>
        <r>
          <rPr>
            <b/>
            <sz val="9"/>
            <color indexed="81"/>
            <rFont val="Tahoma"/>
            <family val="2"/>
            <charset val="161"/>
          </rPr>
          <t>myrmo: Πιν 3.8, σελ. 71 ΤΟΤΕΕ 20701-1/2017</t>
        </r>
        <r>
          <rPr>
            <sz val="9"/>
            <color indexed="81"/>
            <rFont val="Tahoma"/>
            <family val="2"/>
            <charset val="161"/>
          </rPr>
          <t xml:space="preserve">
(Μονός Υαλοπίνακας ).
</t>
        </r>
      </text>
    </comment>
    <comment ref="S15" authorId="1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Πιν 3.10, σελ.73 ΤΟΤΕΕ 20701-1/2017 </t>
        </r>
        <r>
          <rPr>
            <sz val="9"/>
            <color indexed="81"/>
            <rFont val="Tahoma"/>
            <family val="2"/>
            <charset val="161"/>
          </rPr>
          <t>(μονός υαλοπίνακας Ψg=0, σελ 72)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  <charset val="161"/>
          </rPr>
          <t>myrmo:</t>
        </r>
        <r>
          <rPr>
            <sz val="9"/>
            <color indexed="81"/>
            <rFont val="Tahoma"/>
            <family val="2"/>
            <charset val="161"/>
          </rPr>
          <t xml:space="preserve"> Συντελεστής Θερμοπερατότητας Μονού Κουφώματος. Προκύπτει από την </t>
        </r>
        <r>
          <rPr>
            <b/>
            <sz val="9"/>
            <color indexed="81"/>
            <rFont val="Tahoma"/>
            <family val="2"/>
            <charset val="161"/>
          </rPr>
          <t xml:space="preserve"> </t>
        </r>
        <r>
          <rPr>
            <b/>
            <u/>
            <sz val="9"/>
            <color indexed="81"/>
            <rFont val="Tahoma"/>
            <family val="2"/>
            <charset val="161"/>
          </rPr>
          <t>σχέση 3.2</t>
        </r>
        <r>
          <rPr>
            <b/>
            <sz val="9"/>
            <color indexed="81"/>
            <rFont val="Tahoma"/>
            <family val="2"/>
            <charset val="161"/>
          </rPr>
          <t xml:space="preserve"> σελ. 70 της ΤΟΤΕΕ 20701-1 /2017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 xml:space="preserve">Τυπικές Τιμές Συντελεστή Θερμοπερατότητας Κουφωμάτων, </t>
        </r>
        <r>
          <rPr>
            <b/>
            <sz val="9"/>
            <color indexed="81"/>
            <rFont val="Tahoma"/>
            <family val="2"/>
            <charset val="161"/>
          </rPr>
          <t>Πίνακας 3.13α σελ. 76, ΤΟΤΕΕ 20701-1/2017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V15" authorId="1" shapeId="0">
      <text>
        <r>
          <rPr>
            <b/>
            <sz val="9"/>
            <color indexed="81"/>
            <rFont val="Tahoma"/>
            <family val="2"/>
            <charset val="161"/>
          </rPr>
          <t>myrmo: Πιν 3.17,σελ.83 ΤΟΤΕΕ 20701-1/ 2017</t>
        </r>
      </text>
    </comment>
    <comment ref="W15" authorId="0" shapeId="0">
      <text>
        <r>
          <rPr>
            <b/>
            <sz val="9"/>
            <color indexed="81"/>
            <rFont val="Tahoma"/>
            <family val="2"/>
            <charset val="161"/>
          </rPr>
          <t>myrmo</t>
        </r>
        <r>
          <rPr>
            <sz val="9"/>
            <color indexed="81"/>
            <rFont val="Tahoma"/>
            <family val="2"/>
            <charset val="161"/>
          </rPr>
          <t xml:space="preserve">: Συντελεστής Ηλιακού Θερμικού Κέρδους Κουφωμάτων   </t>
        </r>
        <r>
          <rPr>
            <b/>
            <u/>
            <sz val="9"/>
            <color indexed="81"/>
            <rFont val="Tahoma"/>
            <family val="2"/>
            <charset val="161"/>
          </rPr>
          <t>Σχέση 3.9</t>
        </r>
        <r>
          <rPr>
            <b/>
            <sz val="9"/>
            <color indexed="81"/>
            <rFont val="Tahoma"/>
            <family val="2"/>
            <charset val="161"/>
          </rPr>
          <t xml:space="preserve"> σελ. 83, ΤΟΤΕΕ 20701-1 / 2017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X15" authorId="1" shapeId="0">
      <text>
        <r>
          <rPr>
            <b/>
            <sz val="9"/>
            <color indexed="81"/>
            <rFont val="Tahoma"/>
            <family val="2"/>
            <charset val="161"/>
          </rPr>
          <t xml:space="preserve">myrmo: </t>
        </r>
        <r>
          <rPr>
            <sz val="9"/>
            <color indexed="81"/>
            <rFont val="Tahoma"/>
            <family val="2"/>
            <charset val="161"/>
          </rPr>
          <t>Τυπικές Τιμές της Συνολικής Διαπερατότητας ηλιακής ακτινοβολίας κουφω-μάτων</t>
        </r>
        <r>
          <rPr>
            <b/>
            <sz val="9"/>
            <color indexed="81"/>
            <rFont val="Tahoma"/>
            <family val="2"/>
            <charset val="161"/>
          </rPr>
          <t>,  Πιν 3.18, σελ.84  ΤΟΤΕΕ 20701-1/2017</t>
        </r>
      </text>
    </comment>
  </commentList>
</comments>
</file>

<file path=xl/sharedStrings.xml><?xml version="1.0" encoding="utf-8"?>
<sst xmlns="http://schemas.openxmlformats.org/spreadsheetml/2006/main" count="2521" uniqueCount="279">
  <si>
    <t>υψος παραθυρου</t>
  </si>
  <si>
    <t xml:space="preserve">υψος πορτας </t>
  </si>
  <si>
    <t>υψος τοιχου (κατω απο προβολο)</t>
  </si>
  <si>
    <t>υψος ποδιας</t>
  </si>
  <si>
    <t>a</t>
  </si>
  <si>
    <t>b</t>
  </si>
  <si>
    <t>c</t>
  </si>
  <si>
    <t>d</t>
  </si>
  <si>
    <t>e</t>
  </si>
  <si>
    <t>αποσταση εμποδιου</t>
  </si>
  <si>
    <t>f</t>
  </si>
  <si>
    <t>υψος εμποδιου πανω απο δαπεδο</t>
  </si>
  <si>
    <t>υψος τοιχου</t>
  </si>
  <si>
    <t>μηκος πλευρικου εμποδιου</t>
  </si>
  <si>
    <t>πλατος τοιχου</t>
  </si>
  <si>
    <t>πλατος ανοιγματος</t>
  </si>
  <si>
    <t>αποσταση ανοιγματος απο εμποδιο</t>
  </si>
  <si>
    <t>Περίοδος</t>
  </si>
  <si>
    <t>Προσανατολισμός επιφάνειας</t>
  </si>
  <si>
    <t>Γωνία α</t>
  </si>
  <si>
    <t>Β</t>
  </si>
  <si>
    <t>ΒΑ</t>
  </si>
  <si>
    <t>Α</t>
  </si>
  <si>
    <t>ΝΑ</t>
  </si>
  <si>
    <t>N</t>
  </si>
  <si>
    <t>ΝΔ</t>
  </si>
  <si>
    <t>Δ</t>
  </si>
  <si>
    <t>ΒΔ</t>
  </si>
  <si>
    <t>θέρμανσης</t>
  </si>
  <si>
    <t>1,00</t>
  </si>
  <si>
    <t>ψύξης</t>
  </si>
  <si>
    <t>0,98</t>
  </si>
  <si>
    <t>0,96</t>
  </si>
  <si>
    <t>0,97</t>
  </si>
  <si>
    <t>0,95</t>
  </si>
  <si>
    <t>0,93</t>
  </si>
  <si>
    <t>0,92</t>
  </si>
  <si>
    <t>0,94</t>
  </si>
  <si>
    <t>0,86</t>
  </si>
  <si>
    <t>0,89</t>
  </si>
  <si>
    <t>0,91</t>
  </si>
  <si>
    <t>0,90</t>
  </si>
  <si>
    <t>0,88</t>
  </si>
  <si>
    <t>0,80</t>
  </si>
  <si>
    <t>0,84</t>
  </si>
  <si>
    <t>0,87</t>
  </si>
  <si>
    <t>0,72</t>
  </si>
  <si>
    <t>0,73</t>
  </si>
  <si>
    <t>0,82</t>
  </si>
  <si>
    <t>0,83</t>
  </si>
  <si>
    <t>0,85</t>
  </si>
  <si>
    <t>0,65</t>
  </si>
  <si>
    <t>0,62</t>
  </si>
  <si>
    <t>0,61</t>
  </si>
  <si>
    <t>0,81</t>
  </si>
  <si>
    <t>0,54</t>
  </si>
  <si>
    <t>0,53</t>
  </si>
  <si>
    <t>0,77</t>
  </si>
  <si>
    <t>0,99</t>
  </si>
  <si>
    <t>0,57</t>
  </si>
  <si>
    <t>0,47</t>
  </si>
  <si>
    <t>0,44</t>
  </si>
  <si>
    <t>0,55</t>
  </si>
  <si>
    <t>0,40</t>
  </si>
  <si>
    <t>0,70</t>
  </si>
  <si>
    <t>0,68</t>
  </si>
  <si>
    <t>0,78</t>
  </si>
  <si>
    <t>0,36</t>
  </si>
  <si>
    <t>0,67</t>
  </si>
  <si>
    <t>0,63</t>
  </si>
  <si>
    <t>0,74</t>
  </si>
  <si>
    <t>0,52</t>
  </si>
  <si>
    <t>0,38</t>
  </si>
  <si>
    <t>0,34</t>
  </si>
  <si>
    <t>0,60</t>
  </si>
  <si>
    <t>0,51</t>
  </si>
  <si>
    <t>0,37</t>
  </si>
  <si>
    <t>0,32</t>
  </si>
  <si>
    <t>0,50</t>
  </si>
  <si>
    <t>0,79</t>
  </si>
  <si>
    <t>0,31</t>
  </si>
  <si>
    <t>0,58</t>
  </si>
  <si>
    <t>μοιρες</t>
  </si>
  <si>
    <t>f_hor_h1</t>
  </si>
  <si>
    <t>f_hor_h2</t>
  </si>
  <si>
    <t>f_hor_h3</t>
  </si>
  <si>
    <t>f_hor_h4</t>
  </si>
  <si>
    <t>f_hor_h</t>
  </si>
  <si>
    <t>αρχικη γωνια</t>
  </si>
  <si>
    <t>αρχικος προσανατολισμος</t>
  </si>
  <si>
    <t>σκιαση αρχικης γωνιας &amp; προσ</t>
  </si>
  <si>
    <t>σκιαση τελ. γωνιας &amp; αρχ. προσ.</t>
  </si>
  <si>
    <t>σκιαση αρχι. γωνιας &amp; τελ. Προσ.</t>
  </si>
  <si>
    <t>σκιαση τελικης γωνιας &amp; προσ</t>
  </si>
  <si>
    <t>1 παρεμβολη γωνιας</t>
  </si>
  <si>
    <t>2 παρεμβολη γωνιας</t>
  </si>
  <si>
    <t xml:space="preserve"> παρεμβολη προσανατολισμου</t>
  </si>
  <si>
    <t>heat</t>
  </si>
  <si>
    <t>f_hor_c1</t>
  </si>
  <si>
    <t>f_hor_c2</t>
  </si>
  <si>
    <t>f_hor_c3</t>
  </si>
  <si>
    <t>f_hor_c4</t>
  </si>
  <si>
    <t>cool</t>
  </si>
  <si>
    <t>f_hor_c</t>
  </si>
  <si>
    <t>τοιχος</t>
  </si>
  <si>
    <t>πορτα</t>
  </si>
  <si>
    <t>παραθυρο</t>
  </si>
  <si>
    <t>γωνια και σκιαση τοιχου</t>
  </si>
  <si>
    <t>γωνια και σκιαση πορτας</t>
  </si>
  <si>
    <t>γωνια και σκιαση παραθυρου</t>
  </si>
  <si>
    <t>Γωνία β</t>
  </si>
  <si>
    <t>0,76</t>
  </si>
  <si>
    <t>0,75</t>
  </si>
  <si>
    <t>0,56</t>
  </si>
  <si>
    <t>0,69</t>
  </si>
  <si>
    <t>0,66</t>
  </si>
  <si>
    <t>0,64</t>
  </si>
  <si>
    <t>0,46</t>
  </si>
  <si>
    <t>0,59</t>
  </si>
  <si>
    <t>0,42</t>
  </si>
  <si>
    <t>0,48</t>
  </si>
  <si>
    <t>0,39</t>
  </si>
  <si>
    <t>0,43</t>
  </si>
  <si>
    <t>0,45</t>
  </si>
  <si>
    <t>0,49</t>
  </si>
  <si>
    <t>0,33</t>
  </si>
  <si>
    <t>0,17</t>
  </si>
  <si>
    <t>0,21</t>
  </si>
  <si>
    <t>0,29</t>
  </si>
  <si>
    <t>0,28</t>
  </si>
  <si>
    <t>0,26</t>
  </si>
  <si>
    <t>0,27</t>
  </si>
  <si>
    <t>0,41</t>
  </si>
  <si>
    <t>0,10</t>
  </si>
  <si>
    <t>0,12</t>
  </si>
  <si>
    <t>0,24</t>
  </si>
  <si>
    <t>0,19</t>
  </si>
  <si>
    <t>0,18</t>
  </si>
  <si>
    <t>0,22</t>
  </si>
  <si>
    <t>0,30</t>
  </si>
  <si>
    <t>Γωνία γ</t>
  </si>
  <si>
    <t>0,71</t>
  </si>
  <si>
    <r>
      <t xml:space="preserve">Πίνακας 3.20.α </t>
    </r>
    <r>
      <rPr>
        <i/>
        <sz val="8"/>
        <rFont val="Arial"/>
        <family val="2"/>
        <charset val="161"/>
      </rPr>
      <t xml:space="preserve">Συντελεστής σκίασης από πλευρικές προεξοχές </t>
    </r>
    <r>
      <rPr>
        <i/>
        <sz val="8"/>
        <rFont val="Arial"/>
        <family val="2"/>
        <charset val="161"/>
      </rPr>
      <t>F</t>
    </r>
    <r>
      <rPr>
        <i/>
        <sz val="6"/>
        <rFont val="Arial"/>
        <family val="2"/>
        <charset val="161"/>
      </rPr>
      <t xml:space="preserve">in </t>
    </r>
    <r>
      <rPr>
        <i/>
        <sz val="8"/>
        <rFont val="Arial"/>
        <family val="2"/>
        <charset val="161"/>
      </rPr>
      <t>από την αριστερή πλευρά.</t>
    </r>
  </si>
  <si>
    <r>
      <t xml:space="preserve">Πίνακας 3.20.β </t>
    </r>
    <r>
      <rPr>
        <i/>
        <sz val="8"/>
        <rFont val="Arial"/>
        <family val="2"/>
        <charset val="161"/>
      </rPr>
      <t xml:space="preserve">Συντελεστής σκίασης από πλευρικές προεξοχές </t>
    </r>
    <r>
      <rPr>
        <i/>
        <sz val="8"/>
        <rFont val="Arial"/>
        <family val="2"/>
        <charset val="161"/>
      </rPr>
      <t xml:space="preserve">Fm </t>
    </r>
    <r>
      <rPr>
        <i/>
        <sz val="8"/>
        <rFont val="Arial"/>
        <family val="2"/>
        <charset val="161"/>
      </rPr>
      <t>από την δεξιά πλευρά.</t>
    </r>
  </si>
  <si>
    <t>f_ov_h</t>
  </si>
  <si>
    <t>f_ov_c</t>
  </si>
  <si>
    <t>f_ov_h1</t>
  </si>
  <si>
    <t>f_ov_h2</t>
  </si>
  <si>
    <t>f_ov_h3</t>
  </si>
  <si>
    <t>f_ov_h4</t>
  </si>
  <si>
    <t>f_ov_c1</t>
  </si>
  <si>
    <t>f_ov_c2</t>
  </si>
  <si>
    <t>f_ov_c3</t>
  </si>
  <si>
    <t>f_ov_c4</t>
  </si>
  <si>
    <t>γωνια και σκιαση ανοιγματος</t>
  </si>
  <si>
    <t>f_fin_h</t>
  </si>
  <si>
    <t>f_fin_c</t>
  </si>
  <si>
    <t>f_fin_h1</t>
  </si>
  <si>
    <t>f_fin_h2</t>
  </si>
  <si>
    <t>f_fin_h3</t>
  </si>
  <si>
    <t>f_fin_h4</t>
  </si>
  <si>
    <t>f_fin_c1</t>
  </si>
  <si>
    <t>f_fin_c2</t>
  </si>
  <si>
    <t>f_fin_c3</t>
  </si>
  <si>
    <t>f_fin_c4</t>
  </si>
  <si>
    <t>θεση εμποδιου αριστερα = 1 δεξια = 2</t>
  </si>
  <si>
    <t>πινακας σκιασεων</t>
  </si>
  <si>
    <t>προσανατολισμος επιφανειας</t>
  </si>
  <si>
    <t>ανοιγμα</t>
  </si>
  <si>
    <t>g</t>
  </si>
  <si>
    <t>απόσταση υαλοστασίων απο εξωτερική παρειά τοίχου</t>
  </si>
  <si>
    <t>πλατος τοιχου ή ανοιγματος</t>
  </si>
  <si>
    <t>αποσταση τοιχου ή ανοιγματος απο εμποδιο ΑΡΙΣΤΕΡΑ</t>
  </si>
  <si>
    <t>αποσταση τοιχου ή ανοιγματος απο εμποδιο ΔΕΞΙΑ</t>
  </si>
  <si>
    <t>τοιχος ή ανοιγμα απο εμποδιο ΑΡΙΣΤΕΡΑ</t>
  </si>
  <si>
    <t>τοιχος ή ανοιγμα απο εμποδιο ΔΕΞΙΑ</t>
  </si>
  <si>
    <t>ολικός συντελεστής σκίασης απο 2 πλευρικα εμπόδια</t>
  </si>
  <si>
    <t>(διαστασεις σε m)</t>
  </si>
  <si>
    <t>μηκος ΔΕΞΙΟΥ πλευρικου εμποδιου</t>
  </si>
  <si>
    <t xml:space="preserve">μηκος ΑΡΙΣΤΕΡΟΥ πλευρικου εμποδιου </t>
  </si>
  <si>
    <t>αποσταση τοιχου απο εμποδιο</t>
  </si>
  <si>
    <t>ΣΚΙΑΣΗ ΑΠΟ ΔΥΟ ΠΛΕΥΡΙΚΑ ΕΜΠΟΔΙΑ (διαστασεις σε m) θεσεις εμποδιων αριστερα, δεξια οπως φαίνονται απο μέσα!</t>
  </si>
  <si>
    <t>γωνια και σκιαση τοιχου ή ανοιγματος απο εμποδιο ΑΡΙΣΤΕΡΑ πινακας 3.20.α</t>
  </si>
  <si>
    <t>γωνια και σκιαση τοιχου ή ανοιγματος απο εμποδιο ΔΕΞΙΑ πινακας 3.20.β</t>
  </si>
  <si>
    <t>Τοιχ-Α1</t>
  </si>
  <si>
    <t>Τοιχ-Α2</t>
  </si>
  <si>
    <t>Τοιχ-Α3</t>
  </si>
  <si>
    <t>Φωτ-Π4</t>
  </si>
  <si>
    <t>Φωτ-Π7</t>
  </si>
  <si>
    <t>Φωτ-Π8</t>
  </si>
  <si>
    <t>Πίνακας 11:  Στοιχεία κουφώματων</t>
  </si>
  <si>
    <t>ΟΡΟΦΟΣ: Τυπικός</t>
  </si>
  <si>
    <t>Θ Υ Ρ Ε Σ</t>
  </si>
  <si>
    <t>Σύμβολο</t>
  </si>
  <si>
    <t>Είδος</t>
  </si>
  <si>
    <t>Πλάτος   (m)</t>
  </si>
  <si>
    <t>Ύψος     (m)</t>
  </si>
  <si>
    <r>
      <t>Εμβαδόν Α</t>
    </r>
    <r>
      <rPr>
        <vertAlign val="subscript"/>
        <sz val="11"/>
        <color indexed="8"/>
        <rFont val="Times New Roman"/>
        <family val="1"/>
        <charset val="161"/>
      </rPr>
      <t>w</t>
    </r>
    <r>
      <rPr>
        <sz val="11"/>
        <color indexed="8"/>
        <rFont val="Times New Roman"/>
        <family val="1"/>
        <charset val="161"/>
      </rPr>
      <t xml:space="preserve">       (m</t>
    </r>
    <r>
      <rPr>
        <vertAlign val="superscript"/>
        <sz val="11"/>
        <color indexed="8"/>
        <rFont val="Times New Roman"/>
        <family val="1"/>
        <charset val="161"/>
      </rPr>
      <t>2</t>
    </r>
    <r>
      <rPr>
        <sz val="11"/>
        <color indexed="8"/>
        <rFont val="Times New Roman"/>
        <family val="1"/>
        <charset val="161"/>
      </rPr>
      <t>)</t>
    </r>
  </si>
  <si>
    <r>
      <t>Εμβαδόν Α</t>
    </r>
    <r>
      <rPr>
        <vertAlign val="subscript"/>
        <sz val="11"/>
        <color indexed="8"/>
        <rFont val="Times New Roman"/>
        <family val="1"/>
        <charset val="161"/>
      </rPr>
      <t xml:space="preserve">g           </t>
    </r>
    <r>
      <rPr>
        <sz val="11"/>
        <color indexed="8"/>
        <rFont val="Times New Roman"/>
        <family val="1"/>
        <charset val="161"/>
      </rPr>
      <t>(m</t>
    </r>
    <r>
      <rPr>
        <vertAlign val="superscript"/>
        <sz val="11"/>
        <color indexed="8"/>
        <rFont val="Times New Roman"/>
        <family val="1"/>
        <charset val="161"/>
      </rPr>
      <t>2</t>
    </r>
    <r>
      <rPr>
        <sz val="11"/>
        <color indexed="8"/>
        <rFont val="Times New Roman"/>
        <family val="1"/>
        <charset val="161"/>
      </rPr>
      <t>)</t>
    </r>
  </si>
  <si>
    <r>
      <t>Τιμή αερισμού ανά m</t>
    </r>
    <r>
      <rPr>
        <vertAlign val="superscript"/>
        <sz val="11"/>
        <color indexed="8"/>
        <rFont val="Times New Roman"/>
        <family val="1"/>
        <charset val="161"/>
      </rPr>
      <t>2</t>
    </r>
  </si>
  <si>
    <r>
      <t>Διείσδυση αέρα από κουφώματα (m</t>
    </r>
    <r>
      <rPr>
        <vertAlign val="superscript"/>
        <sz val="11"/>
        <color indexed="8"/>
        <rFont val="Times New Roman"/>
        <family val="1"/>
        <charset val="161"/>
      </rPr>
      <t>3</t>
    </r>
    <r>
      <rPr>
        <sz val="11"/>
        <color theme="1"/>
        <rFont val="Calibri"/>
        <family val="2"/>
        <charset val="161"/>
        <scheme val="minor"/>
      </rPr>
      <t>/h)</t>
    </r>
  </si>
  <si>
    <r>
      <t>Εμβαδόν Α</t>
    </r>
    <r>
      <rPr>
        <vertAlign val="subscript"/>
        <sz val="11"/>
        <color indexed="8"/>
        <rFont val="Times New Roman"/>
        <family val="1"/>
        <charset val="161"/>
      </rPr>
      <t>f</t>
    </r>
    <r>
      <rPr>
        <sz val="11"/>
        <color theme="1"/>
        <rFont val="Calibri"/>
        <family val="2"/>
        <charset val="161"/>
        <scheme val="minor"/>
      </rPr>
      <t xml:space="preserve">         (m</t>
    </r>
    <r>
      <rPr>
        <vertAlign val="superscript"/>
        <sz val="11"/>
        <color indexed="8"/>
        <rFont val="Times New Roman"/>
        <family val="1"/>
        <charset val="161"/>
      </rPr>
      <t>2</t>
    </r>
    <r>
      <rPr>
        <sz val="11"/>
        <color theme="1"/>
        <rFont val="Calibri"/>
        <family val="2"/>
        <charset val="161"/>
        <scheme val="minor"/>
      </rPr>
      <t>)</t>
    </r>
  </si>
  <si>
    <r>
      <t>F</t>
    </r>
    <r>
      <rPr>
        <vertAlign val="subscript"/>
        <sz val="11"/>
        <color indexed="8"/>
        <rFont val="Times New Roman"/>
        <family val="1"/>
        <charset val="161"/>
      </rPr>
      <t>f</t>
    </r>
    <r>
      <rPr>
        <sz val="11"/>
        <color theme="1"/>
        <rFont val="Calibri"/>
        <family val="2"/>
        <charset val="161"/>
        <scheme val="minor"/>
      </rPr>
      <t xml:space="preserve"> = A</t>
    </r>
    <r>
      <rPr>
        <vertAlign val="subscript"/>
        <sz val="11"/>
        <color indexed="8"/>
        <rFont val="Times New Roman"/>
        <family val="1"/>
        <charset val="161"/>
      </rPr>
      <t>f</t>
    </r>
    <r>
      <rPr>
        <sz val="11"/>
        <color theme="1"/>
        <rFont val="Calibri"/>
        <family val="2"/>
        <charset val="161"/>
        <scheme val="minor"/>
      </rPr>
      <t>/A</t>
    </r>
    <r>
      <rPr>
        <vertAlign val="subscript"/>
        <sz val="11"/>
        <color indexed="8"/>
        <rFont val="Times New Roman"/>
        <family val="1"/>
        <charset val="161"/>
      </rPr>
      <t>w</t>
    </r>
  </si>
  <si>
    <r>
      <t>l</t>
    </r>
    <r>
      <rPr>
        <vertAlign val="subscript"/>
        <sz val="11"/>
        <color indexed="8"/>
        <rFont val="Times New Roman"/>
        <family val="1"/>
        <charset val="161"/>
      </rPr>
      <t>w</t>
    </r>
    <r>
      <rPr>
        <sz val="11"/>
        <color theme="1"/>
        <rFont val="Calibri"/>
        <family val="2"/>
        <charset val="161"/>
        <scheme val="minor"/>
      </rPr>
      <t xml:space="preserve">                 (m)</t>
    </r>
  </si>
  <si>
    <r>
      <t>l</t>
    </r>
    <r>
      <rPr>
        <vertAlign val="subscript"/>
        <sz val="11"/>
        <color indexed="8"/>
        <rFont val="Times New Roman"/>
        <family val="1"/>
        <charset val="161"/>
      </rPr>
      <t>g</t>
    </r>
    <r>
      <rPr>
        <sz val="11"/>
        <color theme="1"/>
        <rFont val="Calibri"/>
        <family val="2"/>
        <charset val="161"/>
        <scheme val="minor"/>
      </rPr>
      <t xml:space="preserve">              (m)</t>
    </r>
  </si>
  <si>
    <r>
      <t>U</t>
    </r>
    <r>
      <rPr>
        <vertAlign val="subscript"/>
        <sz val="11"/>
        <color indexed="8"/>
        <rFont val="Times New Roman"/>
        <family val="1"/>
        <charset val="161"/>
      </rPr>
      <t>f</t>
    </r>
    <r>
      <rPr>
        <sz val="11"/>
        <color theme="1"/>
        <rFont val="Calibri"/>
        <family val="2"/>
        <charset val="161"/>
        <scheme val="minor"/>
      </rPr>
      <t xml:space="preserve">      (W/m</t>
    </r>
    <r>
      <rPr>
        <vertAlign val="superscript"/>
        <sz val="11"/>
        <color indexed="8"/>
        <rFont val="Times New Roman"/>
        <family val="1"/>
        <charset val="161"/>
      </rPr>
      <t>2</t>
    </r>
    <r>
      <rPr>
        <sz val="11"/>
        <color theme="1"/>
        <rFont val="Calibri"/>
        <family val="2"/>
        <charset val="161"/>
        <scheme val="minor"/>
      </rPr>
      <t>K)</t>
    </r>
  </si>
  <si>
    <r>
      <t>U</t>
    </r>
    <r>
      <rPr>
        <vertAlign val="subscript"/>
        <sz val="11"/>
        <color indexed="8"/>
        <rFont val="Times New Roman"/>
        <family val="1"/>
        <charset val="161"/>
      </rPr>
      <t>g</t>
    </r>
    <r>
      <rPr>
        <sz val="11"/>
        <color theme="1"/>
        <rFont val="Calibri"/>
        <family val="2"/>
        <charset val="161"/>
        <scheme val="minor"/>
      </rPr>
      <t xml:space="preserve">      (W/m</t>
    </r>
    <r>
      <rPr>
        <vertAlign val="superscript"/>
        <sz val="11"/>
        <color indexed="8"/>
        <rFont val="Times New Roman"/>
        <family val="1"/>
        <charset val="161"/>
      </rPr>
      <t>2</t>
    </r>
    <r>
      <rPr>
        <sz val="11"/>
        <color theme="1"/>
        <rFont val="Calibri"/>
        <family val="2"/>
        <charset val="161"/>
        <scheme val="minor"/>
      </rPr>
      <t>K)</t>
    </r>
  </si>
  <si>
    <r>
      <t>U</t>
    </r>
    <r>
      <rPr>
        <vertAlign val="subscript"/>
        <sz val="11"/>
        <color indexed="8"/>
        <rFont val="Times New Roman"/>
        <family val="1"/>
        <charset val="161"/>
      </rPr>
      <t>w</t>
    </r>
    <r>
      <rPr>
        <sz val="11"/>
        <color theme="1"/>
        <rFont val="Calibri"/>
        <family val="2"/>
        <charset val="161"/>
        <scheme val="minor"/>
      </rPr>
      <t xml:space="preserve">      (W/m</t>
    </r>
    <r>
      <rPr>
        <vertAlign val="superscript"/>
        <sz val="11"/>
        <color indexed="8"/>
        <rFont val="Times New Roman"/>
        <family val="1"/>
        <charset val="161"/>
      </rPr>
      <t>2</t>
    </r>
    <r>
      <rPr>
        <sz val="11"/>
        <color theme="1"/>
        <rFont val="Calibri"/>
        <family val="2"/>
        <charset val="161"/>
        <scheme val="minor"/>
      </rPr>
      <t>K)</t>
    </r>
  </si>
  <si>
    <t>Μ/Σ-α,μη</t>
  </si>
  <si>
    <t>Μ/Μον-α,μη</t>
  </si>
  <si>
    <t>Ξ-χ.υ,μη</t>
  </si>
  <si>
    <t>Διείσδυση αέρα από θύρες</t>
  </si>
  <si>
    <t>Π Α Ρ Α Θ Υ Ρ Α</t>
  </si>
  <si>
    <t>Μ-α,μη</t>
  </si>
  <si>
    <t>Διείσδυση αέρα από παράθυρα</t>
  </si>
  <si>
    <t>Συνολική διείσδυση αέρα στον όροφο</t>
  </si>
  <si>
    <t>Ανάλυση-χωρισμός, λόγω διαφορετικής σκίασης</t>
  </si>
  <si>
    <t>ΟΡΟΦΟΣ: Όλοι</t>
  </si>
  <si>
    <t>Αολ</t>
  </si>
  <si>
    <t>Ααν</t>
  </si>
  <si>
    <t>Ασκ</t>
  </si>
  <si>
    <t>Ατοιχ</t>
  </si>
  <si>
    <t>Ααδ</t>
  </si>
  <si>
    <t>Uσκ</t>
  </si>
  <si>
    <t>Uτοιχ</t>
  </si>
  <si>
    <t>τοιχ = ΤΟΙΧοποία</t>
  </si>
  <si>
    <t>Β1</t>
  </si>
  <si>
    <t>Πίνακας 3.1:  Στοιχεία εξωτ. επιφανειών μ.θ.χ. (κλιμακοστάσιο)</t>
  </si>
  <si>
    <t>Uεπ</t>
  </si>
  <si>
    <t>Uτελ</t>
  </si>
  <si>
    <r>
      <t xml:space="preserve">Το υπολογίζει το ΤΕΕ/ΚΕΝΑΚ </t>
    </r>
    <r>
      <rPr>
        <b/>
        <u/>
        <sz val="11"/>
        <color indexed="10"/>
        <rFont val="Calibri"/>
        <family val="2"/>
        <charset val="161"/>
      </rPr>
      <t>μόνο του</t>
    </r>
  </si>
  <si>
    <t>Β2</t>
  </si>
  <si>
    <t>Δικελυφη/Δρομικη</t>
  </si>
  <si>
    <t>Δρομική ανεπίχριστη λόγω συρομενου</t>
  </si>
  <si>
    <t>Β(προβ)</t>
  </si>
  <si>
    <t>Σκυροδεμα</t>
  </si>
  <si>
    <t>Β(φωταγ)</t>
  </si>
  <si>
    <t>Π4(Ν)</t>
  </si>
  <si>
    <t>Π7(Δ)</t>
  </si>
  <si>
    <t>Ν (φωταγ)</t>
  </si>
  <si>
    <t>Δ (φωταγ)</t>
  </si>
  <si>
    <r>
      <rPr>
        <b/>
        <sz val="11"/>
        <color indexed="8"/>
        <rFont val="Calibri"/>
        <family val="2"/>
        <charset val="161"/>
      </rPr>
      <t>αν</t>
    </r>
    <r>
      <rPr>
        <sz val="11"/>
        <color theme="1"/>
        <rFont val="Calibri"/>
        <family val="2"/>
        <charset val="161"/>
        <scheme val="minor"/>
      </rPr>
      <t xml:space="preserve"> = ΑΝοιγματα</t>
    </r>
  </si>
  <si>
    <r>
      <rPr>
        <b/>
        <sz val="11"/>
        <color indexed="8"/>
        <rFont val="Calibri"/>
        <family val="2"/>
        <charset val="161"/>
      </rPr>
      <t xml:space="preserve">ολ </t>
    </r>
    <r>
      <rPr>
        <sz val="11"/>
        <color theme="1"/>
        <rFont val="Calibri"/>
        <family val="2"/>
        <charset val="161"/>
        <scheme val="minor"/>
      </rPr>
      <t>= ΟΛική επιφάνεια</t>
    </r>
  </si>
  <si>
    <r>
      <rPr>
        <b/>
        <sz val="11"/>
        <color indexed="8"/>
        <rFont val="Calibri"/>
        <family val="2"/>
        <charset val="161"/>
      </rPr>
      <t>σκ</t>
    </r>
    <r>
      <rPr>
        <sz val="11"/>
        <color theme="1"/>
        <rFont val="Calibri"/>
        <family val="2"/>
        <charset val="161"/>
        <scheme val="minor"/>
      </rPr>
      <t xml:space="preserve"> = ΣΚυρόδεμα</t>
    </r>
  </si>
  <si>
    <r>
      <rPr>
        <b/>
        <sz val="11"/>
        <color indexed="8"/>
        <rFont val="Calibri"/>
        <family val="2"/>
        <charset val="161"/>
      </rPr>
      <t>αδ</t>
    </r>
    <r>
      <rPr>
        <sz val="11"/>
        <color theme="1"/>
        <rFont val="Calibri"/>
        <family val="2"/>
        <charset val="161"/>
        <scheme val="minor"/>
      </rPr>
      <t>=Αδιαφανής</t>
    </r>
  </si>
  <si>
    <t>ΚΛΙΜΑΚ</t>
  </si>
  <si>
    <t>Δικελυφη/Δρομικη σε ΜΘΧ</t>
  </si>
  <si>
    <t>Α1</t>
  </si>
  <si>
    <t>Θ9-Α1</t>
  </si>
  <si>
    <t>Θ9-Α2</t>
  </si>
  <si>
    <t>Θ9-Α3</t>
  </si>
  <si>
    <t>Θ7(ΚΛΙΜ)</t>
  </si>
  <si>
    <t>Α2</t>
  </si>
  <si>
    <t>Α3</t>
  </si>
  <si>
    <t>Τοιχ-Β2</t>
  </si>
  <si>
    <t>ΝΟΤΙΟΣ</t>
  </si>
  <si>
    <t>Α-2</t>
  </si>
  <si>
    <t>Α-3</t>
  </si>
  <si>
    <t>Β-1</t>
  </si>
  <si>
    <t>Β-2</t>
  </si>
  <si>
    <t>Θ10-(Β2)</t>
  </si>
  <si>
    <t>Π6(Β2)</t>
  </si>
  <si>
    <t>Π8(Β1)</t>
  </si>
  <si>
    <t>Πλάτος g        (m)</t>
  </si>
  <si>
    <t>Ύψος  g      (m)</t>
  </si>
  <si>
    <t>Πλήθος
Κουφωμάτων</t>
  </si>
  <si>
    <t>Συνολικός  Αερισμός</t>
  </si>
  <si>
    <t>ψg (W/mK)</t>
  </si>
  <si>
    <t>μηκος προβο  λου</t>
  </si>
  <si>
    <t>προσανα τολισμος επιφα- νειας</t>
  </si>
  <si>
    <t>προσανατολισμος επιφα- νειας</t>
  </si>
  <si>
    <t>προσανα- τολισμος επιφα- νειας</t>
  </si>
  <si>
    <t>Β-Προβ</t>
  </si>
  <si>
    <t>(διαστασεις σε m) θεση εμποδιου αριστερα, δεξια οπως φαίνεται από ΕΞΩ!</t>
  </si>
  <si>
    <r>
      <t>g</t>
    </r>
    <r>
      <rPr>
        <vertAlign val="subscript"/>
        <sz val="14"/>
        <color indexed="8"/>
        <rFont val="Times New Roman"/>
        <family val="1"/>
        <charset val="161"/>
      </rPr>
      <t>gi</t>
    </r>
    <r>
      <rPr>
        <sz val="14"/>
        <color theme="1"/>
        <rFont val="Calibri"/>
        <family val="2"/>
        <charset val="161"/>
        <scheme val="minor"/>
      </rPr>
      <t xml:space="preserve">     </t>
    </r>
  </si>
  <si>
    <r>
      <t>g</t>
    </r>
    <r>
      <rPr>
        <vertAlign val="subscript"/>
        <sz val="12"/>
        <color indexed="8"/>
        <rFont val="Times New Roman"/>
        <family val="1"/>
        <charset val="161"/>
      </rPr>
      <t>w</t>
    </r>
    <r>
      <rPr>
        <sz val="12"/>
        <color theme="1"/>
        <rFont val="Calibri"/>
        <family val="2"/>
        <charset val="161"/>
        <scheme val="minor"/>
      </rPr>
      <t xml:space="preserve">       = g</t>
    </r>
    <r>
      <rPr>
        <vertAlign val="subscript"/>
        <sz val="12"/>
        <color indexed="8"/>
        <rFont val="Times New Roman"/>
        <family val="1"/>
        <charset val="161"/>
      </rPr>
      <t>gl</t>
    </r>
    <r>
      <rPr>
        <sz val="12"/>
        <color theme="1"/>
        <rFont val="Calibri"/>
        <family val="2"/>
        <charset val="161"/>
        <scheme val="minor"/>
      </rPr>
      <t>(1-F</t>
    </r>
    <r>
      <rPr>
        <vertAlign val="subscript"/>
        <sz val="12"/>
        <color indexed="8"/>
        <rFont val="Times New Roman"/>
        <family val="1"/>
        <charset val="161"/>
      </rPr>
      <t>f</t>
    </r>
    <r>
      <rPr>
        <sz val="12"/>
        <color theme="1"/>
        <rFont val="Calibri"/>
        <family val="2"/>
        <charset val="161"/>
        <scheme val="minor"/>
      </rPr>
      <t xml:space="preserve">)           </t>
    </r>
  </si>
  <si>
    <r>
      <t>g</t>
    </r>
    <r>
      <rPr>
        <vertAlign val="subscript"/>
        <sz val="12"/>
        <color indexed="8"/>
        <rFont val="Times New Roman"/>
        <family val="1"/>
        <charset val="161"/>
      </rPr>
      <t>w</t>
    </r>
    <r>
      <rPr>
        <sz val="12"/>
        <color theme="1"/>
        <rFont val="Calibri"/>
        <family val="2"/>
        <charset val="161"/>
        <scheme val="minor"/>
      </rPr>
      <t xml:space="preserve">       = g</t>
    </r>
    <r>
      <rPr>
        <vertAlign val="subscript"/>
        <sz val="12"/>
        <color indexed="8"/>
        <rFont val="Times New Roman"/>
        <family val="1"/>
        <charset val="161"/>
      </rPr>
      <t>gi</t>
    </r>
    <r>
      <rPr>
        <sz val="12"/>
        <color theme="1"/>
        <rFont val="Calibri"/>
        <family val="2"/>
        <charset val="161"/>
        <scheme val="minor"/>
      </rPr>
      <t>(1-F</t>
    </r>
    <r>
      <rPr>
        <vertAlign val="subscript"/>
        <sz val="12"/>
        <color indexed="8"/>
        <rFont val="Times New Roman"/>
        <family val="1"/>
        <charset val="161"/>
      </rPr>
      <t>f</t>
    </r>
    <r>
      <rPr>
        <sz val="12"/>
        <color theme="1"/>
        <rFont val="Calibri"/>
        <family val="2"/>
        <charset val="161"/>
        <scheme val="minor"/>
      </rPr>
      <t xml:space="preserve">)           </t>
    </r>
  </si>
  <si>
    <r>
      <t>U</t>
    </r>
    <r>
      <rPr>
        <vertAlign val="subscript"/>
        <sz val="11"/>
        <rFont val="Times New Roman"/>
        <family val="1"/>
        <charset val="161"/>
      </rPr>
      <t>W</t>
    </r>
    <r>
      <rPr>
        <sz val="11"/>
        <rFont val="Times New Roman"/>
        <family val="2"/>
        <charset val="161"/>
      </rPr>
      <t>=U</t>
    </r>
    <r>
      <rPr>
        <vertAlign val="subscript"/>
        <sz val="11"/>
        <rFont val="Times New Roman"/>
        <family val="1"/>
        <charset val="161"/>
      </rPr>
      <t>v_F</t>
    </r>
    <r>
      <rPr>
        <sz val="11"/>
        <rFont val="Times New Roman"/>
        <family val="2"/>
        <charset val="161"/>
      </rPr>
      <t xml:space="preserve">       (</t>
    </r>
    <r>
      <rPr>
        <sz val="11"/>
        <rFont val="Symbol"/>
        <family val="1"/>
        <charset val="2"/>
      </rPr>
      <t xml:space="preserve">» </t>
    </r>
    <r>
      <rPr>
        <sz val="11"/>
        <rFont val="Times New Roman"/>
        <family val="2"/>
        <charset val="161"/>
      </rPr>
      <t xml:space="preserve">από Πιν. 3.13α) </t>
    </r>
  </si>
  <si>
    <r>
      <t>g</t>
    </r>
    <r>
      <rPr>
        <vertAlign val="subscript"/>
        <sz val="12"/>
        <rFont val="Times New Roman"/>
        <family val="2"/>
        <charset val="161"/>
      </rPr>
      <t>w</t>
    </r>
    <r>
      <rPr>
        <sz val="12"/>
        <rFont val="Times New Roman"/>
        <family val="2"/>
        <charset val="161"/>
      </rPr>
      <t xml:space="preserve">       (</t>
    </r>
    <r>
      <rPr>
        <sz val="12"/>
        <rFont val="Symbol"/>
        <family val="1"/>
        <charset val="2"/>
      </rPr>
      <t xml:space="preserve">» </t>
    </r>
    <r>
      <rPr>
        <sz val="12"/>
        <rFont val="Times New Roman"/>
        <family val="2"/>
        <charset val="161"/>
      </rPr>
      <t xml:space="preserve">από Πιν. 3.18)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</si>
</sst>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9" x14ac:knownFonts="1">
    <font>
      <sz val="11"/>
      <color theme="1"/>
      <name val="Calibri"/>
      <family val="2"/>
      <charset val="161"/>
      <scheme val="minor"/>
    </font>
    <font>
      <sz val="11"/>
      <color indexed="8"/>
      <name val="Arial"/>
      <family val="2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8"/>
      <name val="Arial"/>
      <family val="2"/>
      <charset val="161"/>
    </font>
    <font>
      <sz val="8"/>
      <name val="Arial"/>
      <family val="2"/>
      <charset val="161"/>
    </font>
    <font>
      <b/>
      <sz val="11"/>
      <color indexed="8"/>
      <name val="Arial"/>
      <family val="2"/>
    </font>
    <font>
      <i/>
      <sz val="8"/>
      <name val="Arial"/>
      <family val="2"/>
      <charset val="161"/>
    </font>
    <font>
      <i/>
      <sz val="6"/>
      <name val="Arial"/>
      <family val="2"/>
      <charset val="161"/>
    </font>
    <font>
      <b/>
      <i/>
      <sz val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1"/>
      <color indexed="8"/>
      <name val="Calibri"/>
      <family val="2"/>
      <charset val="161"/>
    </font>
    <font>
      <vertAlign val="subscript"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vertAlign val="superscript"/>
      <sz val="11"/>
      <color indexed="8"/>
      <name val="Times New Roman"/>
      <family val="1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u/>
      <sz val="11"/>
      <color indexed="10"/>
      <name val="Calibri"/>
      <family val="2"/>
      <charset val="161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rgb="FFFFC000"/>
      <name val="Times New Roman"/>
      <family val="2"/>
      <charset val="161"/>
    </font>
    <font>
      <b/>
      <sz val="11"/>
      <color rgb="FFFFC000"/>
      <name val="Times New Roman"/>
      <family val="1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theme="5" tint="0.39997558519241921"/>
      <name val="Times New Roman"/>
      <family val="2"/>
      <charset val="161"/>
    </font>
    <font>
      <sz val="9"/>
      <color theme="1"/>
      <name val="Times New Roman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name val="Times New Roman"/>
      <family val="2"/>
      <charset val="161"/>
    </font>
    <font>
      <vertAlign val="subscript"/>
      <sz val="11"/>
      <name val="Times New Roman"/>
      <family val="1"/>
      <charset val="161"/>
    </font>
    <font>
      <sz val="11"/>
      <name val="Symbol"/>
      <family val="1"/>
      <charset val="2"/>
    </font>
    <font>
      <u/>
      <sz val="9"/>
      <color indexed="81"/>
      <name val="Tahoma"/>
      <family val="2"/>
      <charset val="161"/>
    </font>
    <font>
      <b/>
      <sz val="11"/>
      <color rgb="FFFF0000"/>
      <name val="Arial"/>
      <family val="2"/>
      <charset val="161"/>
    </font>
    <font>
      <b/>
      <u/>
      <sz val="9"/>
      <color indexed="81"/>
      <name val="Tahoma"/>
      <family val="2"/>
      <charset val="161"/>
    </font>
    <font>
      <vertAlign val="subscript"/>
      <sz val="12"/>
      <color indexed="8"/>
      <name val="Times New Roman"/>
      <family val="1"/>
      <charset val="161"/>
    </font>
    <font>
      <sz val="12"/>
      <color theme="1"/>
      <name val="Calibri"/>
      <family val="2"/>
      <charset val="161"/>
      <scheme val="minor"/>
    </font>
    <font>
      <sz val="14"/>
      <color indexed="8"/>
      <name val="Times New Roman"/>
      <family val="1"/>
      <charset val="161"/>
    </font>
    <font>
      <vertAlign val="subscript"/>
      <sz val="14"/>
      <color indexed="8"/>
      <name val="Times New Roman"/>
      <family val="1"/>
      <charset val="161"/>
    </font>
    <font>
      <sz val="14"/>
      <color theme="1"/>
      <name val="Calibri"/>
      <family val="2"/>
      <charset val="161"/>
      <scheme val="minor"/>
    </font>
    <font>
      <sz val="12"/>
      <name val="Times New Roman"/>
      <family val="2"/>
      <charset val="161"/>
    </font>
    <font>
      <vertAlign val="subscript"/>
      <sz val="12"/>
      <name val="Times New Roman"/>
      <family val="2"/>
      <charset val="161"/>
    </font>
    <font>
      <sz val="12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16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3" fillId="0" borderId="3" xfId="1" applyNumberFormat="1" applyFont="1" applyFill="1" applyBorder="1" applyAlignment="1" applyProtection="1">
      <alignment horizontal="center" vertical="top"/>
    </xf>
    <xf numFmtId="0" fontId="3" fillId="0" borderId="4" xfId="1" applyNumberFormat="1" applyFont="1" applyFill="1" applyBorder="1" applyAlignment="1" applyProtection="1">
      <alignment horizontal="left" vertical="top" indent="9"/>
    </xf>
    <xf numFmtId="0" fontId="3" fillId="0" borderId="5" xfId="1" applyNumberFormat="1" applyFont="1" applyFill="1" applyBorder="1" applyAlignment="1" applyProtection="1">
      <alignment horizontal="left" vertical="top" indent="9"/>
    </xf>
    <xf numFmtId="0" fontId="3" fillId="0" borderId="6" xfId="1" applyNumberFormat="1" applyFont="1" applyFill="1" applyBorder="1" applyAlignment="1" applyProtection="1">
      <alignment horizontal="left" vertical="top" indent="9"/>
    </xf>
    <xf numFmtId="0" fontId="2" fillId="0" borderId="0" xfId="1" applyNumberFormat="1" applyFont="1" applyFill="1" applyBorder="1" applyAlignment="1" applyProtection="1">
      <alignment vertical="top"/>
    </xf>
    <xf numFmtId="0" fontId="3" fillId="0" borderId="7" xfId="1" applyNumberFormat="1" applyFont="1" applyFill="1" applyBorder="1" applyAlignment="1" applyProtection="1">
      <alignment horizontal="center" vertical="top"/>
    </xf>
    <xf numFmtId="0" fontId="3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top"/>
    </xf>
    <xf numFmtId="0" fontId="2" fillId="0" borderId="8" xfId="1" applyNumberFormat="1" applyFont="1" applyFill="1" applyBorder="1" applyAlignment="1" applyProtection="1">
      <alignment vertical="top"/>
    </xf>
    <xf numFmtId="0" fontId="5" fillId="0" borderId="1" xfId="1" applyNumberFormat="1" applyFont="1" applyFill="1" applyBorder="1" applyAlignment="1" applyProtection="1">
      <alignment horizontal="center" vertical="top"/>
    </xf>
    <xf numFmtId="0" fontId="5" fillId="0" borderId="3" xfId="1" applyNumberFormat="1" applyFont="1" applyFill="1" applyBorder="1" applyAlignment="1" applyProtection="1">
      <alignment horizontal="center" vertical="top"/>
    </xf>
    <xf numFmtId="0" fontId="5" fillId="0" borderId="7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>
      <alignment horizontal="center" vertical="top"/>
    </xf>
    <xf numFmtId="164" fontId="1" fillId="0" borderId="0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165" fontId="6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/>
    <xf numFmtId="0" fontId="4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vertical="top"/>
    </xf>
    <xf numFmtId="0" fontId="3" fillId="0" borderId="5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vertical="top"/>
    </xf>
    <xf numFmtId="0" fontId="3" fillId="0" borderId="3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vertical="top"/>
    </xf>
    <xf numFmtId="0" fontId="3" fillId="0" borderId="10" xfId="0" applyNumberFormat="1" applyFont="1" applyFill="1" applyBorder="1" applyAlignment="1" applyProtection="1">
      <alignment vertical="top"/>
    </xf>
    <xf numFmtId="0" fontId="9" fillId="0" borderId="2" xfId="2" applyNumberFormat="1" applyFont="1" applyFill="1" applyBorder="1" applyAlignment="1" applyProtection="1">
      <alignment horizontal="left" vertical="top"/>
    </xf>
    <xf numFmtId="0" fontId="2" fillId="0" borderId="0" xfId="2" applyNumberFormat="1" applyFont="1" applyFill="1" applyBorder="1" applyAlignment="1" applyProtection="1">
      <alignment vertical="top"/>
    </xf>
    <xf numFmtId="0" fontId="9" fillId="0" borderId="5" xfId="2" applyNumberFormat="1" applyFont="1" applyFill="1" applyBorder="1" applyAlignment="1" applyProtection="1">
      <alignment horizontal="left" vertical="top"/>
    </xf>
    <xf numFmtId="0" fontId="3" fillId="0" borderId="11" xfId="2" applyNumberFormat="1" applyFont="1" applyFill="1" applyBorder="1" applyAlignment="1" applyProtection="1">
      <alignment horizontal="center" vertical="top"/>
    </xf>
    <xf numFmtId="0" fontId="3" fillId="0" borderId="6" xfId="2" applyNumberFormat="1" applyFont="1" applyFill="1" applyBorder="1" applyAlignment="1" applyProtection="1">
      <alignment horizontal="center" vertical="top"/>
    </xf>
    <xf numFmtId="0" fontId="3" fillId="0" borderId="5" xfId="2" applyNumberFormat="1" applyFont="1" applyFill="1" applyBorder="1" applyAlignment="1" applyProtection="1">
      <alignment horizontal="center" vertical="top"/>
    </xf>
    <xf numFmtId="0" fontId="3" fillId="0" borderId="4" xfId="2" applyNumberFormat="1" applyFont="1" applyFill="1" applyBorder="1" applyAlignment="1" applyProtection="1">
      <alignment horizontal="center" vertical="top"/>
    </xf>
    <xf numFmtId="0" fontId="3" fillId="0" borderId="7" xfId="2" applyNumberFormat="1" applyFont="1" applyFill="1" applyBorder="1" applyAlignment="1" applyProtection="1">
      <alignment horizontal="center" vertical="top"/>
    </xf>
    <xf numFmtId="0" fontId="4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0" fontId="5" fillId="0" borderId="1" xfId="2" applyNumberFormat="1" applyFont="1" applyFill="1" applyBorder="1" applyAlignment="1" applyProtection="1">
      <alignment horizontal="center" vertical="top"/>
    </xf>
    <xf numFmtId="0" fontId="2" fillId="0" borderId="0" xfId="2" applyNumberFormat="1" applyFont="1" applyFill="1" applyBorder="1" applyAlignment="1" applyProtection="1">
      <alignment horizontal="center" vertical="top"/>
    </xf>
    <xf numFmtId="165" fontId="1" fillId="0" borderId="0" xfId="0" applyNumberFormat="1" applyFont="1"/>
    <xf numFmtId="0" fontId="5" fillId="0" borderId="0" xfId="0" applyNumberFormat="1" applyFont="1" applyFill="1" applyBorder="1" applyAlignment="1" applyProtection="1">
      <alignment horizontal="center" vertical="top"/>
    </xf>
    <xf numFmtId="165" fontId="1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2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2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164" fontId="25" fillId="0" borderId="0" xfId="0" applyNumberFormat="1" applyFont="1" applyAlignment="1">
      <alignment horizontal="center" vertical="center"/>
    </xf>
    <xf numFmtId="2" fontId="0" fillId="0" borderId="0" xfId="0" applyNumberFormat="1"/>
    <xf numFmtId="164" fontId="19" fillId="0" borderId="1" xfId="0" applyNumberFormat="1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1" fontId="2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/>
    <xf numFmtId="165" fontId="1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29" fillId="0" borderId="1" xfId="0" applyFont="1" applyBorder="1"/>
    <xf numFmtId="0" fontId="0" fillId="0" borderId="1" xfId="0" applyBorder="1" applyAlignment="1"/>
    <xf numFmtId="0" fontId="26" fillId="3" borderId="1" xfId="0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6" fillId="3" borderId="1" xfId="0" applyFont="1" applyFill="1" applyBorder="1" applyAlignment="1"/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2" fontId="29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29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9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4" fontId="39" fillId="0" borderId="1" xfId="0" applyNumberFormat="1" applyFont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22" fillId="3" borderId="1" xfId="0" applyNumberFormat="1" applyFont="1" applyFill="1" applyBorder="1" applyAlignment="1">
      <alignment horizontal="center"/>
    </xf>
    <xf numFmtId="165" fontId="21" fillId="3" borderId="1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65" fontId="1" fillId="3" borderId="0" xfId="0" applyNumberFormat="1" applyFont="1" applyFill="1" applyBorder="1"/>
    <xf numFmtId="0" fontId="1" fillId="3" borderId="0" xfId="0" applyFont="1" applyFill="1" applyBorder="1"/>
    <xf numFmtId="0" fontId="4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3" xfId="2" applyNumberFormat="1" applyFont="1" applyFill="1" applyBorder="1" applyAlignment="1" applyProtection="1">
      <alignment horizontal="center" vertical="top"/>
    </xf>
    <xf numFmtId="0" fontId="3" fillId="0" borderId="7" xfId="2" applyNumberFormat="1" applyFont="1" applyFill="1" applyBorder="1" applyAlignment="1" applyProtection="1">
      <alignment horizontal="center" vertical="top"/>
    </xf>
  </cellXfs>
  <cellStyles count="3">
    <cellStyle name="Normal_TOTEE_20701_1_2010_ΕΝΕΡΓΕΙΑΚΗ-3.18" xfId="1"/>
    <cellStyle name="Normal_TOTEE_20701_1_2010_ΕΝΕΡΓΕΙΑΚΗ-unprotected" xfId="2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19</xdr:row>
      <xdr:rowOff>104775</xdr:rowOff>
    </xdr:from>
    <xdr:to>
      <xdr:col>8</xdr:col>
      <xdr:colOff>603504</xdr:colOff>
      <xdr:row>19</xdr:row>
      <xdr:rowOff>106680</xdr:rowOff>
    </xdr:to>
    <xdr:pic>
      <xdr:nvPicPr>
        <xdr:cNvPr id="5122" name="Picture 2" descr="orizonta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0" y="4371975"/>
          <a:ext cx="4895850" cy="500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20</xdr:row>
      <xdr:rowOff>9525</xdr:rowOff>
    </xdr:from>
    <xdr:to>
      <xdr:col>8</xdr:col>
      <xdr:colOff>131445</xdr:colOff>
      <xdr:row>20</xdr:row>
      <xdr:rowOff>27051</xdr:rowOff>
    </xdr:to>
    <xdr:pic>
      <xdr:nvPicPr>
        <xdr:cNvPr id="6146" name="Picture 1" descr="provolos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3075" y="4457700"/>
          <a:ext cx="3209925" cy="487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20</xdr:row>
      <xdr:rowOff>133350</xdr:rowOff>
    </xdr:from>
    <xdr:to>
      <xdr:col>5</xdr:col>
      <xdr:colOff>161925</xdr:colOff>
      <xdr:row>47</xdr:row>
      <xdr:rowOff>171450</xdr:rowOff>
    </xdr:to>
    <xdr:pic>
      <xdr:nvPicPr>
        <xdr:cNvPr id="7170" name="Picture 1" descr="1_74 model (2)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4781550"/>
          <a:ext cx="3371850" cy="492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topLeftCell="A10" workbookViewId="0">
      <selection activeCell="L10" sqref="L10"/>
    </sheetView>
  </sheetViews>
  <sheetFormatPr defaultColWidth="11.28515625" defaultRowHeight="15" x14ac:dyDescent="0.25"/>
  <cols>
    <col min="1" max="1" width="11.28515625" style="106"/>
    <col min="2" max="2" width="11.28515625" style="107"/>
    <col min="3" max="4" width="11.28515625" style="106"/>
    <col min="5" max="6" width="11.28515625" style="107"/>
    <col min="7" max="9" width="11.28515625" style="106"/>
    <col min="10" max="10" width="15.28515625" style="111" customWidth="1"/>
    <col min="11" max="11" width="19.42578125" style="108" customWidth="1"/>
    <col min="12" max="12" width="9.5703125" style="106" customWidth="1"/>
    <col min="13" max="13" width="20.42578125" style="106" bestFit="1" customWidth="1"/>
    <col min="14" max="16384" width="11.28515625" style="106"/>
  </cols>
  <sheetData>
    <row r="1" spans="1:13" x14ac:dyDescent="0.25">
      <c r="J1" s="151" t="s">
        <v>230</v>
      </c>
    </row>
    <row r="2" spans="1:13" ht="39.75" customHeight="1" x14ac:dyDescent="0.25">
      <c r="J2" s="151"/>
      <c r="M2" s="109" t="s">
        <v>216</v>
      </c>
    </row>
    <row r="3" spans="1:13" x14ac:dyDescent="0.25">
      <c r="A3" s="110" t="s">
        <v>227</v>
      </c>
      <c r="M3" s="112" t="s">
        <v>241</v>
      </c>
    </row>
    <row r="4" spans="1:13" x14ac:dyDescent="0.25">
      <c r="A4" s="110" t="s">
        <v>217</v>
      </c>
      <c r="M4" s="112" t="s">
        <v>242</v>
      </c>
    </row>
    <row r="5" spans="1:13" x14ac:dyDescent="0.25">
      <c r="M5" s="112" t="s">
        <v>243</v>
      </c>
    </row>
    <row r="6" spans="1:13" s="116" customFormat="1" x14ac:dyDescent="0.25">
      <c r="A6" s="113"/>
      <c r="B6" s="114" t="s">
        <v>218</v>
      </c>
      <c r="C6" s="113" t="s">
        <v>219</v>
      </c>
      <c r="D6" s="114" t="s">
        <v>222</v>
      </c>
      <c r="E6" s="114" t="s">
        <v>220</v>
      </c>
      <c r="F6" s="114" t="s">
        <v>221</v>
      </c>
      <c r="G6" s="113" t="s">
        <v>223</v>
      </c>
      <c r="H6" s="113" t="s">
        <v>224</v>
      </c>
      <c r="I6" s="113" t="s">
        <v>228</v>
      </c>
      <c r="J6" s="115" t="s">
        <v>229</v>
      </c>
      <c r="K6" s="113"/>
      <c r="M6" s="117" t="s">
        <v>225</v>
      </c>
    </row>
    <row r="7" spans="1:13" x14ac:dyDescent="0.25">
      <c r="A7" s="118" t="s">
        <v>226</v>
      </c>
      <c r="B7" s="119">
        <f>3.38*3.05</f>
        <v>10.308999999999999</v>
      </c>
      <c r="C7" s="119">
        <f>Ανοιγματα!E16</f>
        <v>0.76949999999999996</v>
      </c>
      <c r="D7" s="119">
        <f t="shared" ref="D7:D16" si="0">B7-C7</f>
        <v>9.5394999999999985</v>
      </c>
      <c r="E7" s="119">
        <f>0.15*B7</f>
        <v>1.5463499999999999</v>
      </c>
      <c r="F7" s="119">
        <f>D7-E7</f>
        <v>7.9931499999999982</v>
      </c>
      <c r="G7" s="118">
        <v>3.4</v>
      </c>
      <c r="H7" s="119">
        <v>2.2000000000000002</v>
      </c>
      <c r="I7" s="120">
        <f>ROUND((G7*E7+H7*F7)/D7,3)</f>
        <v>2.395</v>
      </c>
      <c r="J7" s="121">
        <f>I7+0.1</f>
        <v>2.4950000000000001</v>
      </c>
      <c r="K7" s="118" t="s">
        <v>232</v>
      </c>
      <c r="M7" s="112" t="s">
        <v>244</v>
      </c>
    </row>
    <row r="8" spans="1:13" s="125" customFormat="1" ht="39.75" customHeight="1" x14ac:dyDescent="0.25">
      <c r="A8" s="122" t="s">
        <v>231</v>
      </c>
      <c r="B8" s="123">
        <f>3.5*3.05</f>
        <v>10.674999999999999</v>
      </c>
      <c r="C8" s="123">
        <f>Ανοιγματα!E10</f>
        <v>2.5760000000000001</v>
      </c>
      <c r="D8" s="123">
        <f t="shared" si="0"/>
        <v>8.0989999999999984</v>
      </c>
      <c r="E8" s="119">
        <f>0.15*B8</f>
        <v>1.6012499999999998</v>
      </c>
      <c r="F8" s="119">
        <f>D8-E8</f>
        <v>6.4977499999999981</v>
      </c>
      <c r="G8" s="122">
        <f>G7</f>
        <v>3.4</v>
      </c>
      <c r="H8" s="123">
        <v>3.25</v>
      </c>
      <c r="I8" s="120">
        <f>ROUND((G8*E8+H8*F8)/D8,3)</f>
        <v>3.28</v>
      </c>
      <c r="J8" s="124">
        <f t="shared" ref="J8:J16" si="1">I8+0.1</f>
        <v>3.38</v>
      </c>
      <c r="K8" s="122" t="s">
        <v>233</v>
      </c>
    </row>
    <row r="9" spans="1:13" x14ac:dyDescent="0.25">
      <c r="A9" s="118" t="s">
        <v>234</v>
      </c>
      <c r="B9" s="119">
        <f>(0.4+0.4)*3.05</f>
        <v>2.44</v>
      </c>
      <c r="C9" s="118">
        <v>0</v>
      </c>
      <c r="D9" s="123">
        <f t="shared" si="0"/>
        <v>2.44</v>
      </c>
      <c r="E9" s="119">
        <v>2.44</v>
      </c>
      <c r="F9" s="119">
        <v>0</v>
      </c>
      <c r="G9" s="118">
        <f>G8</f>
        <v>3.4</v>
      </c>
      <c r="H9" s="119">
        <v>0</v>
      </c>
      <c r="I9" s="120">
        <f>ROUND((G9*E9+H9*F9)/D9,3)</f>
        <v>3.4</v>
      </c>
      <c r="J9" s="121">
        <f t="shared" si="1"/>
        <v>3.5</v>
      </c>
      <c r="K9" s="118" t="s">
        <v>235</v>
      </c>
    </row>
    <row r="10" spans="1:13" x14ac:dyDescent="0.25">
      <c r="A10" s="118" t="s">
        <v>236</v>
      </c>
      <c r="B10" s="119">
        <f>2.06*3.05</f>
        <v>6.2829999999999995</v>
      </c>
      <c r="C10" s="119">
        <f>Ανοιγματα!E19</f>
        <v>1.7262000000000002</v>
      </c>
      <c r="D10" s="123">
        <f t="shared" si="0"/>
        <v>4.5567999999999991</v>
      </c>
      <c r="E10" s="119">
        <f t="shared" ref="E10:E16" si="2">0.15*B10</f>
        <v>0.9424499999999999</v>
      </c>
      <c r="F10" s="119">
        <f t="shared" ref="F10:F16" si="3">B10-C10-E10</f>
        <v>3.6143499999999991</v>
      </c>
      <c r="G10" s="118">
        <f>G9</f>
        <v>3.4</v>
      </c>
      <c r="H10" s="119">
        <v>2.2000000000000002</v>
      </c>
      <c r="I10" s="120">
        <f>ROUND((G10*E10+H10*F10)/D10,3)</f>
        <v>2.448</v>
      </c>
      <c r="J10" s="121">
        <f t="shared" si="1"/>
        <v>2.548</v>
      </c>
      <c r="K10" s="118" t="s">
        <v>232</v>
      </c>
    </row>
    <row r="11" spans="1:13" s="126" customFormat="1" x14ac:dyDescent="0.25">
      <c r="A11" s="118" t="s">
        <v>239</v>
      </c>
      <c r="B11" s="119">
        <f>2.06*3.05</f>
        <v>6.2829999999999995</v>
      </c>
      <c r="C11" s="119">
        <f>Ανοιγματα!E17</f>
        <v>0.31319999999999998</v>
      </c>
      <c r="D11" s="123">
        <f t="shared" si="0"/>
        <v>5.9697999999999993</v>
      </c>
      <c r="E11" s="119">
        <f t="shared" si="2"/>
        <v>0.9424499999999999</v>
      </c>
      <c r="F11" s="119">
        <f t="shared" si="3"/>
        <v>5.0273499999999993</v>
      </c>
      <c r="G11" s="118">
        <v>3.4</v>
      </c>
      <c r="H11" s="119">
        <v>2.2000000000000002</v>
      </c>
      <c r="I11" s="120">
        <f t="shared" ref="I11:I16" si="4">ROUND((G11*E11+H11*F11)/D11,3)</f>
        <v>2.3889999999999998</v>
      </c>
      <c r="J11" s="121">
        <f t="shared" si="1"/>
        <v>2.4889999999999999</v>
      </c>
      <c r="K11" s="118" t="s">
        <v>232</v>
      </c>
      <c r="M11" s="106"/>
    </row>
    <row r="12" spans="1:13" s="126" customFormat="1" x14ac:dyDescent="0.25">
      <c r="A12" s="118" t="s">
        <v>240</v>
      </c>
      <c r="B12" s="119">
        <f>1.15*3.05</f>
        <v>3.5074999999999994</v>
      </c>
      <c r="C12" s="119">
        <f>Ανοιγματα!E18</f>
        <v>0.5</v>
      </c>
      <c r="D12" s="123">
        <f t="shared" si="0"/>
        <v>3.0074999999999994</v>
      </c>
      <c r="E12" s="119">
        <f t="shared" si="2"/>
        <v>0.52612499999999984</v>
      </c>
      <c r="F12" s="119">
        <f t="shared" si="3"/>
        <v>2.4813749999999994</v>
      </c>
      <c r="G12" s="118">
        <v>3.4</v>
      </c>
      <c r="H12" s="119">
        <v>2.2000000000000002</v>
      </c>
      <c r="I12" s="120">
        <f t="shared" si="4"/>
        <v>2.41</v>
      </c>
      <c r="J12" s="121"/>
      <c r="K12" s="118" t="s">
        <v>232</v>
      </c>
      <c r="M12" s="106"/>
    </row>
    <row r="13" spans="1:13" s="134" customFormat="1" ht="30" x14ac:dyDescent="0.25">
      <c r="A13" s="127" t="s">
        <v>245</v>
      </c>
      <c r="B13" s="128">
        <f>4.28*3.05</f>
        <v>13.054</v>
      </c>
      <c r="C13" s="127">
        <f>Ανοιγματα!E11</f>
        <v>2.2000000000000002</v>
      </c>
      <c r="D13" s="129">
        <f t="shared" si="0"/>
        <v>10.853999999999999</v>
      </c>
      <c r="E13" s="130">
        <f t="shared" si="2"/>
        <v>1.9581</v>
      </c>
      <c r="F13" s="128">
        <f t="shared" si="3"/>
        <v>8.8958999999999993</v>
      </c>
      <c r="G13" s="127">
        <v>3.4</v>
      </c>
      <c r="H13" s="130">
        <f>1.85/2</f>
        <v>0.92500000000000004</v>
      </c>
      <c r="I13" s="131">
        <f t="shared" si="4"/>
        <v>1.371</v>
      </c>
      <c r="J13" s="132">
        <f t="shared" si="1"/>
        <v>1.4710000000000001</v>
      </c>
      <c r="K13" s="133" t="s">
        <v>246</v>
      </c>
    </row>
    <row r="14" spans="1:13" ht="36" customHeight="1" x14ac:dyDescent="0.25">
      <c r="A14" s="118" t="s">
        <v>247</v>
      </c>
      <c r="B14" s="119">
        <f>4*3.05</f>
        <v>12.2</v>
      </c>
      <c r="C14" s="119">
        <f>Ανοιγματα!E7</f>
        <v>3.8355999999999999</v>
      </c>
      <c r="D14" s="123">
        <f t="shared" si="0"/>
        <v>8.3643999999999998</v>
      </c>
      <c r="E14" s="119">
        <f t="shared" si="2"/>
        <v>1.8299999999999998</v>
      </c>
      <c r="F14" s="119">
        <f t="shared" si="3"/>
        <v>6.5343999999999998</v>
      </c>
      <c r="G14" s="122">
        <f>3.4</f>
        <v>3.4</v>
      </c>
      <c r="H14" s="123">
        <v>3.25</v>
      </c>
      <c r="I14" s="120">
        <f>ROUND((G14*E14+H14*F14)/D14,3)</f>
        <v>3.2829999999999999</v>
      </c>
      <c r="J14" s="121">
        <f t="shared" si="1"/>
        <v>3.383</v>
      </c>
      <c r="K14" s="122" t="s">
        <v>233</v>
      </c>
    </row>
    <row r="15" spans="1:13" ht="36.75" customHeight="1" x14ac:dyDescent="0.25">
      <c r="A15" s="118" t="s">
        <v>252</v>
      </c>
      <c r="B15" s="119">
        <f>3.8*3.05</f>
        <v>11.589999999999998</v>
      </c>
      <c r="C15" s="119">
        <f>Ανοιγματα!E8</f>
        <v>3.9072000000000005</v>
      </c>
      <c r="D15" s="123">
        <f t="shared" si="0"/>
        <v>7.6827999999999976</v>
      </c>
      <c r="E15" s="119">
        <f t="shared" si="2"/>
        <v>1.7384999999999997</v>
      </c>
      <c r="F15" s="119">
        <f t="shared" si="3"/>
        <v>5.9442999999999984</v>
      </c>
      <c r="G15" s="122">
        <v>3.4</v>
      </c>
      <c r="H15" s="123">
        <v>3.25</v>
      </c>
      <c r="I15" s="120">
        <f t="shared" si="4"/>
        <v>3.2839999999999998</v>
      </c>
      <c r="J15" s="121">
        <f t="shared" si="1"/>
        <v>3.3839999999999999</v>
      </c>
      <c r="K15" s="122" t="s">
        <v>233</v>
      </c>
    </row>
    <row r="16" spans="1:13" ht="37.5" customHeight="1" x14ac:dyDescent="0.25">
      <c r="A16" s="118" t="s">
        <v>253</v>
      </c>
      <c r="B16" s="119">
        <f>3.8*3.05</f>
        <v>11.589999999999998</v>
      </c>
      <c r="C16" s="119">
        <f>Ανοιγματα!E9</f>
        <v>3.8184000000000005</v>
      </c>
      <c r="D16" s="123">
        <f t="shared" si="0"/>
        <v>7.7715999999999976</v>
      </c>
      <c r="E16" s="119">
        <f t="shared" si="2"/>
        <v>1.7384999999999997</v>
      </c>
      <c r="F16" s="119">
        <f t="shared" si="3"/>
        <v>6.0330999999999975</v>
      </c>
      <c r="G16" s="118">
        <v>3.4</v>
      </c>
      <c r="H16" s="118">
        <v>3.25</v>
      </c>
      <c r="I16" s="120">
        <f t="shared" si="4"/>
        <v>3.2839999999999998</v>
      </c>
      <c r="J16" s="121">
        <f t="shared" si="1"/>
        <v>3.3839999999999999</v>
      </c>
      <c r="K16" s="122" t="s">
        <v>233</v>
      </c>
    </row>
    <row r="17" spans="1:11" x14ac:dyDescent="0.25">
      <c r="A17" s="118"/>
      <c r="B17" s="119"/>
      <c r="C17" s="118"/>
      <c r="D17" s="118"/>
      <c r="E17" s="119"/>
      <c r="F17" s="119"/>
      <c r="G17" s="119"/>
      <c r="H17" s="118"/>
      <c r="I17" s="118"/>
      <c r="J17" s="135"/>
      <c r="K17" s="118"/>
    </row>
    <row r="18" spans="1:11" x14ac:dyDescent="0.25">
      <c r="A18" s="108"/>
      <c r="B18" s="130"/>
      <c r="C18" s="108"/>
      <c r="D18" s="108"/>
      <c r="E18" s="130"/>
      <c r="F18" s="130"/>
      <c r="G18" s="136"/>
      <c r="H18" s="108"/>
      <c r="I18" s="108"/>
      <c r="J18" s="137"/>
    </row>
    <row r="38" spans="13:13" x14ac:dyDescent="0.25">
      <c r="M38" s="126"/>
    </row>
    <row r="43" spans="13:13" x14ac:dyDescent="0.25">
      <c r="M43" s="126"/>
    </row>
  </sheetData>
  <mergeCells count="1">
    <mergeCell ref="J1:J2"/>
  </mergeCells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M18" sqref="M18"/>
    </sheetView>
  </sheetViews>
  <sheetFormatPr defaultRowHeight="12.75" x14ac:dyDescent="0.25"/>
  <cols>
    <col min="1" max="16384" width="9.140625" style="36"/>
  </cols>
  <sheetData>
    <row r="1" spans="1:23" x14ac:dyDescent="0.25">
      <c r="A1" s="167" t="s">
        <v>17</v>
      </c>
      <c r="B1" s="38" t="s">
        <v>140</v>
      </c>
      <c r="C1" s="40"/>
      <c r="D1" s="40"/>
      <c r="E1" s="40"/>
      <c r="F1" s="41"/>
      <c r="G1" s="39" t="s">
        <v>18</v>
      </c>
      <c r="H1" s="40"/>
      <c r="I1" s="40"/>
      <c r="J1" s="40"/>
      <c r="K1" s="40"/>
      <c r="M1" s="167" t="s">
        <v>17</v>
      </c>
      <c r="N1" s="38"/>
      <c r="O1" s="40"/>
      <c r="P1" s="40"/>
      <c r="Q1" s="40"/>
      <c r="R1" s="41"/>
      <c r="S1" s="39" t="s">
        <v>18</v>
      </c>
      <c r="T1" s="40"/>
      <c r="U1" s="40"/>
      <c r="V1" s="40"/>
      <c r="W1" s="40"/>
    </row>
    <row r="2" spans="1:23" x14ac:dyDescent="0.25">
      <c r="A2" s="168"/>
      <c r="B2" s="42"/>
      <c r="C2" s="44" t="s">
        <v>20</v>
      </c>
      <c r="D2" s="44" t="s">
        <v>21</v>
      </c>
      <c r="E2" s="44" t="s">
        <v>22</v>
      </c>
      <c r="F2" s="44" t="s">
        <v>23</v>
      </c>
      <c r="G2" s="43" t="s">
        <v>24</v>
      </c>
      <c r="H2" s="44" t="s">
        <v>25</v>
      </c>
      <c r="I2" s="44" t="s">
        <v>26</v>
      </c>
      <c r="J2" s="44" t="s">
        <v>27</v>
      </c>
      <c r="K2" s="44" t="s">
        <v>20</v>
      </c>
      <c r="M2" s="168"/>
      <c r="N2" s="42"/>
      <c r="O2" s="44" t="s">
        <v>20</v>
      </c>
      <c r="P2" s="44" t="s">
        <v>21</v>
      </c>
      <c r="Q2" s="44" t="s">
        <v>22</v>
      </c>
      <c r="R2" s="44" t="s">
        <v>23</v>
      </c>
      <c r="S2" s="43" t="s">
        <v>24</v>
      </c>
      <c r="T2" s="44" t="s">
        <v>25</v>
      </c>
      <c r="U2" s="44" t="s">
        <v>26</v>
      </c>
      <c r="V2" s="44" t="s">
        <v>27</v>
      </c>
      <c r="W2" s="44" t="s">
        <v>20</v>
      </c>
    </row>
    <row r="3" spans="1:23" x14ac:dyDescent="0.25">
      <c r="A3" s="42"/>
      <c r="B3" s="42"/>
      <c r="C3" s="44">
        <v>0</v>
      </c>
      <c r="D3" s="44">
        <v>45</v>
      </c>
      <c r="E3" s="44">
        <v>90</v>
      </c>
      <c r="F3" s="44">
        <v>135</v>
      </c>
      <c r="G3" s="43">
        <v>180</v>
      </c>
      <c r="H3" s="44">
        <v>225</v>
      </c>
      <c r="I3" s="44">
        <v>270</v>
      </c>
      <c r="J3" s="44">
        <v>315</v>
      </c>
      <c r="K3" s="44">
        <v>360</v>
      </c>
      <c r="M3" s="42"/>
      <c r="N3" s="42"/>
      <c r="O3" s="44">
        <v>0</v>
      </c>
      <c r="P3" s="44">
        <v>45</v>
      </c>
      <c r="Q3" s="44">
        <v>90</v>
      </c>
      <c r="R3" s="44">
        <v>135</v>
      </c>
      <c r="S3" s="43">
        <v>180</v>
      </c>
      <c r="T3" s="44">
        <v>225</v>
      </c>
      <c r="U3" s="44">
        <v>270</v>
      </c>
      <c r="V3" s="44">
        <v>315</v>
      </c>
      <c r="W3" s="44">
        <v>360</v>
      </c>
    </row>
    <row r="4" spans="1:23" x14ac:dyDescent="0.25">
      <c r="A4" s="45" t="s">
        <v>28</v>
      </c>
      <c r="B4" s="45">
        <v>0</v>
      </c>
      <c r="C4" s="45" t="s">
        <v>29</v>
      </c>
      <c r="D4" s="45" t="s">
        <v>29</v>
      </c>
      <c r="E4" s="45" t="s">
        <v>29</v>
      </c>
      <c r="F4" s="45" t="s">
        <v>29</v>
      </c>
      <c r="G4" s="45" t="s">
        <v>29</v>
      </c>
      <c r="H4" s="45" t="s">
        <v>29</v>
      </c>
      <c r="I4" s="45" t="s">
        <v>29</v>
      </c>
      <c r="J4" s="45" t="s">
        <v>29</v>
      </c>
      <c r="K4" s="45" t="s">
        <v>29</v>
      </c>
      <c r="M4" s="45" t="s">
        <v>30</v>
      </c>
      <c r="N4" s="45">
        <v>0</v>
      </c>
      <c r="O4" s="45" t="s">
        <v>29</v>
      </c>
      <c r="P4" s="45" t="s">
        <v>29</v>
      </c>
      <c r="Q4" s="45" t="s">
        <v>29</v>
      </c>
      <c r="R4" s="45" t="s">
        <v>29</v>
      </c>
      <c r="S4" s="45" t="s">
        <v>29</v>
      </c>
      <c r="T4" s="45" t="s">
        <v>29</v>
      </c>
      <c r="U4" s="45" t="s">
        <v>29</v>
      </c>
      <c r="V4" s="45" t="s">
        <v>29</v>
      </c>
      <c r="W4" s="45" t="s">
        <v>29</v>
      </c>
    </row>
    <row r="5" spans="1:23" x14ac:dyDescent="0.25">
      <c r="A5" s="45" t="s">
        <v>28</v>
      </c>
      <c r="B5" s="45">
        <v>10</v>
      </c>
      <c r="C5" s="45" t="s">
        <v>29</v>
      </c>
      <c r="D5" s="45" t="s">
        <v>29</v>
      </c>
      <c r="E5" s="45" t="s">
        <v>29</v>
      </c>
      <c r="F5" s="45" t="s">
        <v>58</v>
      </c>
      <c r="G5" s="45" t="s">
        <v>33</v>
      </c>
      <c r="H5" s="45" t="s">
        <v>33</v>
      </c>
      <c r="I5" s="45" t="s">
        <v>34</v>
      </c>
      <c r="J5" s="45" t="s">
        <v>34</v>
      </c>
      <c r="K5" s="45" t="s">
        <v>29</v>
      </c>
      <c r="M5" s="45" t="s">
        <v>30</v>
      </c>
      <c r="N5" s="45">
        <v>10</v>
      </c>
      <c r="O5" s="45" t="s">
        <v>33</v>
      </c>
      <c r="P5" s="45" t="s">
        <v>29</v>
      </c>
      <c r="Q5" s="45" t="s">
        <v>29</v>
      </c>
      <c r="R5" s="45" t="s">
        <v>33</v>
      </c>
      <c r="S5" s="45" t="s">
        <v>33</v>
      </c>
      <c r="T5" s="45" t="s">
        <v>58</v>
      </c>
      <c r="U5" s="45" t="s">
        <v>58</v>
      </c>
      <c r="V5" s="45" t="s">
        <v>32</v>
      </c>
      <c r="W5" s="45" t="s">
        <v>33</v>
      </c>
    </row>
    <row r="6" spans="1:23" x14ac:dyDescent="0.25">
      <c r="A6" s="45" t="s">
        <v>28</v>
      </c>
      <c r="B6" s="45">
        <v>20</v>
      </c>
      <c r="C6" s="45" t="s">
        <v>29</v>
      </c>
      <c r="D6" s="45" t="s">
        <v>29</v>
      </c>
      <c r="E6" s="45" t="s">
        <v>29</v>
      </c>
      <c r="F6" s="45" t="s">
        <v>58</v>
      </c>
      <c r="G6" s="45" t="s">
        <v>34</v>
      </c>
      <c r="H6" s="45" t="s">
        <v>35</v>
      </c>
      <c r="I6" s="45" t="s">
        <v>41</v>
      </c>
      <c r="J6" s="45" t="s">
        <v>36</v>
      </c>
      <c r="K6" s="45" t="s">
        <v>29</v>
      </c>
      <c r="M6" s="45" t="s">
        <v>30</v>
      </c>
      <c r="N6" s="45">
        <v>20</v>
      </c>
      <c r="O6" s="45" t="s">
        <v>34</v>
      </c>
      <c r="P6" s="45" t="s">
        <v>29</v>
      </c>
      <c r="Q6" s="45" t="s">
        <v>58</v>
      </c>
      <c r="R6" s="45" t="s">
        <v>37</v>
      </c>
      <c r="S6" s="45" t="s">
        <v>34</v>
      </c>
      <c r="T6" s="45" t="s">
        <v>58</v>
      </c>
      <c r="U6" s="45" t="s">
        <v>31</v>
      </c>
      <c r="V6" s="45" t="s">
        <v>35</v>
      </c>
      <c r="W6" s="45" t="s">
        <v>34</v>
      </c>
    </row>
    <row r="7" spans="1:23" x14ac:dyDescent="0.25">
      <c r="A7" s="45" t="s">
        <v>28</v>
      </c>
      <c r="B7" s="45">
        <v>30</v>
      </c>
      <c r="C7" s="45" t="s">
        <v>29</v>
      </c>
      <c r="D7" s="45" t="s">
        <v>29</v>
      </c>
      <c r="E7" s="45" t="s">
        <v>29</v>
      </c>
      <c r="F7" s="45" t="s">
        <v>31</v>
      </c>
      <c r="G7" s="45" t="s">
        <v>36</v>
      </c>
      <c r="H7" s="45" t="s">
        <v>41</v>
      </c>
      <c r="I7" s="45" t="s">
        <v>38</v>
      </c>
      <c r="J7" s="45" t="s">
        <v>39</v>
      </c>
      <c r="K7" s="45" t="s">
        <v>29</v>
      </c>
      <c r="M7" s="45" t="s">
        <v>30</v>
      </c>
      <c r="N7" s="45">
        <v>30</v>
      </c>
      <c r="O7" s="45" t="s">
        <v>35</v>
      </c>
      <c r="P7" s="45" t="s">
        <v>29</v>
      </c>
      <c r="Q7" s="45" t="s">
        <v>58</v>
      </c>
      <c r="R7" s="45" t="s">
        <v>41</v>
      </c>
      <c r="S7" s="45" t="s">
        <v>35</v>
      </c>
      <c r="T7" s="45" t="s">
        <v>31</v>
      </c>
      <c r="U7" s="45" t="s">
        <v>32</v>
      </c>
      <c r="V7" s="45" t="s">
        <v>39</v>
      </c>
      <c r="W7" s="45" t="s">
        <v>35</v>
      </c>
    </row>
    <row r="8" spans="1:23" x14ac:dyDescent="0.25">
      <c r="A8" s="45" t="s">
        <v>28</v>
      </c>
      <c r="B8" s="45">
        <v>40</v>
      </c>
      <c r="C8" s="45" t="s">
        <v>29</v>
      </c>
      <c r="D8" s="45" t="s">
        <v>29</v>
      </c>
      <c r="E8" s="45" t="s">
        <v>29</v>
      </c>
      <c r="F8" s="45" t="s">
        <v>33</v>
      </c>
      <c r="G8" s="45" t="s">
        <v>39</v>
      </c>
      <c r="H8" s="45" t="s">
        <v>45</v>
      </c>
      <c r="I8" s="45" t="s">
        <v>43</v>
      </c>
      <c r="J8" s="45" t="s">
        <v>38</v>
      </c>
      <c r="K8" s="45" t="s">
        <v>29</v>
      </c>
      <c r="M8" s="45" t="s">
        <v>30</v>
      </c>
      <c r="N8" s="45">
        <v>40</v>
      </c>
      <c r="O8" s="45" t="s">
        <v>36</v>
      </c>
      <c r="P8" s="45" t="s">
        <v>29</v>
      </c>
      <c r="Q8" s="45" t="s">
        <v>31</v>
      </c>
      <c r="R8" s="45" t="s">
        <v>38</v>
      </c>
      <c r="S8" s="45" t="s">
        <v>40</v>
      </c>
      <c r="T8" s="45" t="s">
        <v>33</v>
      </c>
      <c r="U8" s="45" t="s">
        <v>34</v>
      </c>
      <c r="V8" s="45" t="s">
        <v>44</v>
      </c>
      <c r="W8" s="45" t="s">
        <v>36</v>
      </c>
    </row>
    <row r="9" spans="1:23" x14ac:dyDescent="0.25">
      <c r="A9" s="45" t="s">
        <v>28</v>
      </c>
      <c r="B9" s="45">
        <v>50</v>
      </c>
      <c r="C9" s="45" t="s">
        <v>29</v>
      </c>
      <c r="D9" s="45" t="s">
        <v>29</v>
      </c>
      <c r="E9" s="45" t="s">
        <v>29</v>
      </c>
      <c r="F9" s="45" t="s">
        <v>34</v>
      </c>
      <c r="G9" s="45" t="s">
        <v>50</v>
      </c>
      <c r="H9" s="45" t="s">
        <v>49</v>
      </c>
      <c r="I9" s="45" t="s">
        <v>112</v>
      </c>
      <c r="J9" s="45" t="s">
        <v>44</v>
      </c>
      <c r="K9" s="45" t="s">
        <v>29</v>
      </c>
      <c r="M9" s="45" t="s">
        <v>30</v>
      </c>
      <c r="N9" s="45">
        <v>50</v>
      </c>
      <c r="O9" s="45" t="s">
        <v>36</v>
      </c>
      <c r="P9" s="45" t="s">
        <v>29</v>
      </c>
      <c r="Q9" s="45" t="s">
        <v>33</v>
      </c>
      <c r="R9" s="45" t="s">
        <v>54</v>
      </c>
      <c r="S9" s="45" t="s">
        <v>39</v>
      </c>
      <c r="T9" s="45" t="s">
        <v>32</v>
      </c>
      <c r="U9" s="45" t="s">
        <v>35</v>
      </c>
      <c r="V9" s="45" t="s">
        <v>79</v>
      </c>
      <c r="W9" s="45" t="s">
        <v>36</v>
      </c>
    </row>
    <row r="10" spans="1:23" x14ac:dyDescent="0.25">
      <c r="A10" s="45" t="s">
        <v>28</v>
      </c>
      <c r="B10" s="45">
        <v>60</v>
      </c>
      <c r="C10" s="45" t="s">
        <v>29</v>
      </c>
      <c r="D10" s="45" t="s">
        <v>29</v>
      </c>
      <c r="E10" s="45" t="s">
        <v>29</v>
      </c>
      <c r="F10" s="45" t="s">
        <v>35</v>
      </c>
      <c r="G10" s="45" t="s">
        <v>54</v>
      </c>
      <c r="H10" s="45" t="s">
        <v>79</v>
      </c>
      <c r="I10" s="45" t="s">
        <v>114</v>
      </c>
      <c r="J10" s="45" t="s">
        <v>48</v>
      </c>
      <c r="K10" s="45" t="s">
        <v>29</v>
      </c>
      <c r="M10" s="45" t="s">
        <v>30</v>
      </c>
      <c r="N10" s="45">
        <v>60</v>
      </c>
      <c r="O10" s="45" t="s">
        <v>36</v>
      </c>
      <c r="P10" s="45" t="s">
        <v>29</v>
      </c>
      <c r="Q10" s="45" t="s">
        <v>32</v>
      </c>
      <c r="R10" s="45" t="s">
        <v>111</v>
      </c>
      <c r="S10" s="45" t="s">
        <v>42</v>
      </c>
      <c r="T10" s="45" t="s">
        <v>32</v>
      </c>
      <c r="U10" s="45" t="s">
        <v>40</v>
      </c>
      <c r="V10" s="45" t="s">
        <v>47</v>
      </c>
      <c r="W10" s="45" t="s">
        <v>36</v>
      </c>
    </row>
    <row r="11" spans="1:23" x14ac:dyDescent="0.25">
      <c r="A11" s="45" t="s">
        <v>28</v>
      </c>
      <c r="B11" s="45">
        <v>70</v>
      </c>
      <c r="C11" s="45" t="s">
        <v>29</v>
      </c>
      <c r="D11" s="45" t="s">
        <v>29</v>
      </c>
      <c r="E11" s="45" t="s">
        <v>29</v>
      </c>
      <c r="F11" s="45" t="s">
        <v>41</v>
      </c>
      <c r="G11" s="45" t="s">
        <v>111</v>
      </c>
      <c r="H11" s="45" t="s">
        <v>47</v>
      </c>
      <c r="I11" s="45" t="s">
        <v>52</v>
      </c>
      <c r="J11" s="45" t="s">
        <v>54</v>
      </c>
      <c r="K11" s="45" t="s">
        <v>29</v>
      </c>
      <c r="M11" s="45" t="s">
        <v>30</v>
      </c>
      <c r="N11" s="45">
        <v>70</v>
      </c>
      <c r="O11" s="45" t="s">
        <v>36</v>
      </c>
      <c r="P11" s="45" t="s">
        <v>29</v>
      </c>
      <c r="Q11" s="45" t="s">
        <v>37</v>
      </c>
      <c r="R11" s="45" t="s">
        <v>141</v>
      </c>
      <c r="S11" s="45" t="s">
        <v>38</v>
      </c>
      <c r="T11" s="45" t="s">
        <v>34</v>
      </c>
      <c r="U11" s="45" t="s">
        <v>42</v>
      </c>
      <c r="V11" s="45" t="s">
        <v>115</v>
      </c>
      <c r="W11" s="45" t="s">
        <v>36</v>
      </c>
    </row>
    <row r="12" spans="1:23" x14ac:dyDescent="0.25">
      <c r="C12" s="46"/>
      <c r="D12" s="46"/>
      <c r="E12" s="46"/>
      <c r="F12" s="46"/>
      <c r="G12" s="46"/>
      <c r="H12" s="46"/>
      <c r="I12" s="46"/>
      <c r="J12" s="46"/>
      <c r="K12" s="46"/>
    </row>
    <row r="13" spans="1:23" x14ac:dyDescent="0.25">
      <c r="C13" s="46"/>
      <c r="D13" s="46"/>
      <c r="E13" s="46"/>
      <c r="F13" s="46"/>
      <c r="G13" s="46"/>
      <c r="H13" s="46"/>
      <c r="I13" s="46"/>
      <c r="J13" s="46"/>
      <c r="K13" s="46"/>
    </row>
    <row r="14" spans="1:23" x14ac:dyDescent="0.25">
      <c r="C14" s="46"/>
      <c r="D14" s="46"/>
      <c r="E14" s="46"/>
      <c r="F14" s="46"/>
      <c r="G14" s="46"/>
      <c r="H14" s="46"/>
      <c r="I14" s="46"/>
      <c r="J14" s="46"/>
      <c r="K14" s="46"/>
    </row>
    <row r="15" spans="1:23" x14ac:dyDescent="0.25">
      <c r="A15" s="37" t="s">
        <v>143</v>
      </c>
      <c r="C15" s="46"/>
      <c r="D15" s="46"/>
      <c r="E15" s="46"/>
      <c r="F15" s="46"/>
      <c r="G15" s="46"/>
      <c r="H15" s="46"/>
      <c r="I15" s="46"/>
      <c r="J15" s="46"/>
      <c r="K15" s="46"/>
    </row>
    <row r="23" spans="2:23" x14ac:dyDescent="0.25">
      <c r="C23" s="44">
        <v>0</v>
      </c>
      <c r="D23" s="44">
        <v>45</v>
      </c>
      <c r="E23" s="44">
        <v>90</v>
      </c>
      <c r="F23" s="44">
        <v>135</v>
      </c>
      <c r="G23" s="43">
        <v>180</v>
      </c>
      <c r="H23" s="44">
        <v>225</v>
      </c>
      <c r="I23" s="44">
        <v>270</v>
      </c>
      <c r="J23" s="44">
        <v>315</v>
      </c>
      <c r="K23" s="44">
        <v>0</v>
      </c>
      <c r="O23" s="44">
        <v>0</v>
      </c>
      <c r="P23" s="44">
        <v>45</v>
      </c>
      <c r="Q23" s="44">
        <v>90</v>
      </c>
      <c r="R23" s="44">
        <v>135</v>
      </c>
      <c r="S23" s="43">
        <v>180</v>
      </c>
      <c r="T23" s="44">
        <v>225</v>
      </c>
      <c r="U23" s="44">
        <v>270</v>
      </c>
      <c r="V23" s="44">
        <v>315</v>
      </c>
      <c r="W23" s="44">
        <v>0</v>
      </c>
    </row>
    <row r="24" spans="2:23" x14ac:dyDescent="0.25">
      <c r="B24" s="42">
        <v>0</v>
      </c>
      <c r="C24" s="45" t="s">
        <v>29</v>
      </c>
      <c r="D24" s="45" t="s">
        <v>29</v>
      </c>
      <c r="E24" s="45" t="s">
        <v>29</v>
      </c>
      <c r="F24" s="45" t="s">
        <v>29</v>
      </c>
      <c r="G24" s="45" t="s">
        <v>29</v>
      </c>
      <c r="H24" s="45" t="s">
        <v>29</v>
      </c>
      <c r="I24" s="45" t="s">
        <v>29</v>
      </c>
      <c r="J24" s="45" t="s">
        <v>29</v>
      </c>
      <c r="K24" s="45" t="s">
        <v>29</v>
      </c>
      <c r="N24" s="42">
        <v>0</v>
      </c>
      <c r="O24" s="45" t="s">
        <v>29</v>
      </c>
      <c r="P24" s="45" t="s">
        <v>29</v>
      </c>
      <c r="Q24" s="45" t="s">
        <v>29</v>
      </c>
      <c r="R24" s="45" t="s">
        <v>29</v>
      </c>
      <c r="S24" s="45" t="s">
        <v>29</v>
      </c>
      <c r="T24" s="45" t="s">
        <v>29</v>
      </c>
      <c r="U24" s="45" t="s">
        <v>29</v>
      </c>
      <c r="V24" s="45" t="s">
        <v>29</v>
      </c>
      <c r="W24" s="45" t="s">
        <v>29</v>
      </c>
    </row>
    <row r="25" spans="2:23" x14ac:dyDescent="0.25">
      <c r="B25" s="45">
        <v>0</v>
      </c>
      <c r="C25" s="45" t="s">
        <v>29</v>
      </c>
      <c r="D25" s="45" t="s">
        <v>29</v>
      </c>
      <c r="E25" s="45" t="s">
        <v>29</v>
      </c>
      <c r="F25" s="45" t="s">
        <v>58</v>
      </c>
      <c r="G25" s="45" t="s">
        <v>33</v>
      </c>
      <c r="H25" s="45" t="s">
        <v>33</v>
      </c>
      <c r="I25" s="45" t="s">
        <v>34</v>
      </c>
      <c r="J25" s="45" t="s">
        <v>34</v>
      </c>
      <c r="K25" s="45" t="s">
        <v>29</v>
      </c>
      <c r="N25" s="45">
        <v>0</v>
      </c>
      <c r="O25" s="45" t="s">
        <v>33</v>
      </c>
      <c r="P25" s="45" t="s">
        <v>29</v>
      </c>
      <c r="Q25" s="45" t="s">
        <v>29</v>
      </c>
      <c r="R25" s="45" t="s">
        <v>33</v>
      </c>
      <c r="S25" s="45" t="s">
        <v>33</v>
      </c>
      <c r="T25" s="45" t="s">
        <v>58</v>
      </c>
      <c r="U25" s="45" t="s">
        <v>58</v>
      </c>
      <c r="V25" s="45" t="s">
        <v>32</v>
      </c>
      <c r="W25" s="45" t="s">
        <v>33</v>
      </c>
    </row>
    <row r="26" spans="2:23" x14ac:dyDescent="0.25">
      <c r="B26" s="45">
        <v>10</v>
      </c>
      <c r="C26" s="45" t="s">
        <v>29</v>
      </c>
      <c r="D26" s="45" t="s">
        <v>29</v>
      </c>
      <c r="E26" s="45" t="s">
        <v>29</v>
      </c>
      <c r="F26" s="45" t="s">
        <v>58</v>
      </c>
      <c r="G26" s="45" t="s">
        <v>34</v>
      </c>
      <c r="H26" s="45" t="s">
        <v>35</v>
      </c>
      <c r="I26" s="45" t="s">
        <v>41</v>
      </c>
      <c r="J26" s="45" t="s">
        <v>36</v>
      </c>
      <c r="K26" s="45" t="s">
        <v>29</v>
      </c>
      <c r="N26" s="45">
        <v>10</v>
      </c>
      <c r="O26" s="45" t="s">
        <v>34</v>
      </c>
      <c r="P26" s="45" t="s">
        <v>29</v>
      </c>
      <c r="Q26" s="45" t="s">
        <v>58</v>
      </c>
      <c r="R26" s="45" t="s">
        <v>37</v>
      </c>
      <c r="S26" s="45" t="s">
        <v>34</v>
      </c>
      <c r="T26" s="45" t="s">
        <v>58</v>
      </c>
      <c r="U26" s="45" t="s">
        <v>31</v>
      </c>
      <c r="V26" s="45" t="s">
        <v>35</v>
      </c>
      <c r="W26" s="45" t="s">
        <v>34</v>
      </c>
    </row>
    <row r="27" spans="2:23" x14ac:dyDescent="0.25">
      <c r="B27" s="45">
        <v>20</v>
      </c>
      <c r="C27" s="45" t="s">
        <v>29</v>
      </c>
      <c r="D27" s="45" t="s">
        <v>29</v>
      </c>
      <c r="E27" s="45" t="s">
        <v>29</v>
      </c>
      <c r="F27" s="45" t="s">
        <v>31</v>
      </c>
      <c r="G27" s="45" t="s">
        <v>36</v>
      </c>
      <c r="H27" s="45" t="s">
        <v>41</v>
      </c>
      <c r="I27" s="45" t="s">
        <v>38</v>
      </c>
      <c r="J27" s="45" t="s">
        <v>39</v>
      </c>
      <c r="K27" s="45" t="s">
        <v>29</v>
      </c>
      <c r="N27" s="45">
        <v>20</v>
      </c>
      <c r="O27" s="45" t="s">
        <v>35</v>
      </c>
      <c r="P27" s="45" t="s">
        <v>29</v>
      </c>
      <c r="Q27" s="45" t="s">
        <v>58</v>
      </c>
      <c r="R27" s="45" t="s">
        <v>41</v>
      </c>
      <c r="S27" s="45" t="s">
        <v>35</v>
      </c>
      <c r="T27" s="45" t="s">
        <v>31</v>
      </c>
      <c r="U27" s="45" t="s">
        <v>32</v>
      </c>
      <c r="V27" s="45" t="s">
        <v>39</v>
      </c>
      <c r="W27" s="45" t="s">
        <v>35</v>
      </c>
    </row>
    <row r="28" spans="2:23" x14ac:dyDescent="0.25">
      <c r="B28" s="45">
        <v>30</v>
      </c>
      <c r="C28" s="45" t="s">
        <v>29</v>
      </c>
      <c r="D28" s="45" t="s">
        <v>29</v>
      </c>
      <c r="E28" s="45" t="s">
        <v>29</v>
      </c>
      <c r="F28" s="45" t="s">
        <v>33</v>
      </c>
      <c r="G28" s="45" t="s">
        <v>39</v>
      </c>
      <c r="H28" s="45" t="s">
        <v>45</v>
      </c>
      <c r="I28" s="45" t="s">
        <v>43</v>
      </c>
      <c r="J28" s="45" t="s">
        <v>38</v>
      </c>
      <c r="K28" s="45" t="s">
        <v>29</v>
      </c>
      <c r="N28" s="45">
        <v>30</v>
      </c>
      <c r="O28" s="45" t="s">
        <v>36</v>
      </c>
      <c r="P28" s="45" t="s">
        <v>29</v>
      </c>
      <c r="Q28" s="45" t="s">
        <v>31</v>
      </c>
      <c r="R28" s="45" t="s">
        <v>38</v>
      </c>
      <c r="S28" s="45" t="s">
        <v>40</v>
      </c>
      <c r="T28" s="45" t="s">
        <v>33</v>
      </c>
      <c r="U28" s="45" t="s">
        <v>34</v>
      </c>
      <c r="V28" s="45" t="s">
        <v>44</v>
      </c>
      <c r="W28" s="45" t="s">
        <v>36</v>
      </c>
    </row>
    <row r="29" spans="2:23" x14ac:dyDescent="0.25">
      <c r="B29" s="45">
        <v>40</v>
      </c>
      <c r="C29" s="45" t="s">
        <v>29</v>
      </c>
      <c r="D29" s="45" t="s">
        <v>29</v>
      </c>
      <c r="E29" s="45" t="s">
        <v>29</v>
      </c>
      <c r="F29" s="45" t="s">
        <v>34</v>
      </c>
      <c r="G29" s="45" t="s">
        <v>50</v>
      </c>
      <c r="H29" s="45" t="s">
        <v>49</v>
      </c>
      <c r="I29" s="45" t="s">
        <v>112</v>
      </c>
      <c r="J29" s="45" t="s">
        <v>44</v>
      </c>
      <c r="K29" s="45" t="s">
        <v>29</v>
      </c>
      <c r="N29" s="45">
        <v>40</v>
      </c>
      <c r="O29" s="45" t="s">
        <v>36</v>
      </c>
      <c r="P29" s="45" t="s">
        <v>29</v>
      </c>
      <c r="Q29" s="45" t="s">
        <v>33</v>
      </c>
      <c r="R29" s="45" t="s">
        <v>54</v>
      </c>
      <c r="S29" s="45" t="s">
        <v>39</v>
      </c>
      <c r="T29" s="45" t="s">
        <v>32</v>
      </c>
      <c r="U29" s="45" t="s">
        <v>35</v>
      </c>
      <c r="V29" s="45" t="s">
        <v>79</v>
      </c>
      <c r="W29" s="45" t="s">
        <v>36</v>
      </c>
    </row>
    <row r="30" spans="2:23" x14ac:dyDescent="0.25">
      <c r="B30" s="45">
        <v>50</v>
      </c>
      <c r="C30" s="45" t="s">
        <v>29</v>
      </c>
      <c r="D30" s="45" t="s">
        <v>29</v>
      </c>
      <c r="E30" s="45" t="s">
        <v>29</v>
      </c>
      <c r="F30" s="45" t="s">
        <v>35</v>
      </c>
      <c r="G30" s="45" t="s">
        <v>54</v>
      </c>
      <c r="H30" s="45" t="s">
        <v>79</v>
      </c>
      <c r="I30" s="45" t="s">
        <v>114</v>
      </c>
      <c r="J30" s="45" t="s">
        <v>48</v>
      </c>
      <c r="K30" s="45" t="s">
        <v>29</v>
      </c>
      <c r="N30" s="45">
        <v>50</v>
      </c>
      <c r="O30" s="45" t="s">
        <v>36</v>
      </c>
      <c r="P30" s="45" t="s">
        <v>29</v>
      </c>
      <c r="Q30" s="45" t="s">
        <v>32</v>
      </c>
      <c r="R30" s="45" t="s">
        <v>111</v>
      </c>
      <c r="S30" s="45" t="s">
        <v>42</v>
      </c>
      <c r="T30" s="45" t="s">
        <v>32</v>
      </c>
      <c r="U30" s="45" t="s">
        <v>40</v>
      </c>
      <c r="V30" s="45" t="s">
        <v>47</v>
      </c>
      <c r="W30" s="45" t="s">
        <v>36</v>
      </c>
    </row>
    <row r="31" spans="2:23" x14ac:dyDescent="0.25">
      <c r="B31" s="45">
        <v>60</v>
      </c>
      <c r="C31" s="45" t="s">
        <v>29</v>
      </c>
      <c r="D31" s="45" t="s">
        <v>29</v>
      </c>
      <c r="E31" s="45" t="s">
        <v>29</v>
      </c>
      <c r="F31" s="45" t="s">
        <v>41</v>
      </c>
      <c r="G31" s="45" t="s">
        <v>111</v>
      </c>
      <c r="H31" s="45" t="s">
        <v>47</v>
      </c>
      <c r="I31" s="45" t="s">
        <v>52</v>
      </c>
      <c r="J31" s="45" t="s">
        <v>54</v>
      </c>
      <c r="K31" s="45" t="s">
        <v>29</v>
      </c>
      <c r="N31" s="45">
        <v>60</v>
      </c>
      <c r="O31" s="45" t="s">
        <v>36</v>
      </c>
      <c r="P31" s="45" t="s">
        <v>29</v>
      </c>
      <c r="Q31" s="45" t="s">
        <v>37</v>
      </c>
      <c r="R31" s="45" t="s">
        <v>141</v>
      </c>
      <c r="S31" s="45" t="s">
        <v>38</v>
      </c>
      <c r="T31" s="45" t="s">
        <v>34</v>
      </c>
      <c r="U31" s="45" t="s">
        <v>42</v>
      </c>
      <c r="V31" s="45" t="s">
        <v>115</v>
      </c>
      <c r="W31" s="45" t="s">
        <v>36</v>
      </c>
    </row>
    <row r="32" spans="2:23" x14ac:dyDescent="0.25">
      <c r="B32" s="45">
        <v>70</v>
      </c>
      <c r="C32" s="45" t="s">
        <v>29</v>
      </c>
      <c r="D32" s="45" t="s">
        <v>29</v>
      </c>
      <c r="E32" s="45" t="s">
        <v>29</v>
      </c>
      <c r="F32" s="45" t="s">
        <v>41</v>
      </c>
      <c r="G32" s="45" t="s">
        <v>111</v>
      </c>
      <c r="H32" s="45" t="s">
        <v>47</v>
      </c>
      <c r="I32" s="45" t="s">
        <v>52</v>
      </c>
      <c r="J32" s="45" t="s">
        <v>54</v>
      </c>
      <c r="K32" s="45" t="s">
        <v>29</v>
      </c>
      <c r="N32" s="45">
        <v>70</v>
      </c>
      <c r="O32" s="45" t="s">
        <v>36</v>
      </c>
      <c r="P32" s="45" t="s">
        <v>29</v>
      </c>
      <c r="Q32" s="45" t="s">
        <v>37</v>
      </c>
      <c r="R32" s="45" t="s">
        <v>141</v>
      </c>
      <c r="S32" s="45" t="s">
        <v>38</v>
      </c>
      <c r="T32" s="45" t="s">
        <v>34</v>
      </c>
      <c r="U32" s="45" t="s">
        <v>42</v>
      </c>
      <c r="V32" s="45" t="s">
        <v>115</v>
      </c>
      <c r="W32" s="45" t="s">
        <v>36</v>
      </c>
    </row>
  </sheetData>
  <mergeCells count="2">
    <mergeCell ref="A1:A2"/>
    <mergeCell ref="M1:M2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22"/>
  <sheetViews>
    <sheetView tabSelected="1" topLeftCell="E4" workbookViewId="0">
      <selection activeCell="M14" sqref="M14"/>
    </sheetView>
  </sheetViews>
  <sheetFormatPr defaultRowHeight="15" x14ac:dyDescent="0.25"/>
  <cols>
    <col min="2" max="2" width="12.5703125" bestFit="1" customWidth="1"/>
    <col min="9" max="9" width="11.28515625" customWidth="1"/>
    <col min="10" max="10" width="11.42578125" customWidth="1"/>
    <col min="23" max="23" width="9.140625" style="71"/>
  </cols>
  <sheetData>
    <row r="3" spans="1:24" x14ac:dyDescent="0.25">
      <c r="A3" s="70" t="s">
        <v>190</v>
      </c>
      <c r="B3" s="70"/>
      <c r="C3" s="70"/>
      <c r="D3" s="70"/>
    </row>
    <row r="4" spans="1:24" x14ac:dyDescent="0.25">
      <c r="A4" s="70" t="s">
        <v>191</v>
      </c>
      <c r="B4" s="70"/>
    </row>
    <row r="5" spans="1:24" x14ac:dyDescent="0.25">
      <c r="C5" s="70" t="s">
        <v>192</v>
      </c>
      <c r="W5" s="72"/>
    </row>
    <row r="6" spans="1:24" ht="63" x14ac:dyDescent="0.25">
      <c r="A6" s="95" t="s">
        <v>193</v>
      </c>
      <c r="B6" s="95" t="s">
        <v>194</v>
      </c>
      <c r="C6" s="95" t="s">
        <v>195</v>
      </c>
      <c r="D6" s="95" t="s">
        <v>196</v>
      </c>
      <c r="E6" s="95" t="s">
        <v>197</v>
      </c>
      <c r="F6" s="95" t="s">
        <v>263</v>
      </c>
      <c r="G6" s="95" t="s">
        <v>264</v>
      </c>
      <c r="H6" s="95" t="s">
        <v>198</v>
      </c>
      <c r="I6" s="95" t="s">
        <v>199</v>
      </c>
      <c r="J6" s="95" t="s">
        <v>200</v>
      </c>
      <c r="K6" s="96" t="s">
        <v>265</v>
      </c>
      <c r="L6" s="96" t="s">
        <v>266</v>
      </c>
      <c r="M6" s="95" t="s">
        <v>201</v>
      </c>
      <c r="N6" s="95" t="s">
        <v>202</v>
      </c>
      <c r="O6" s="95" t="s">
        <v>203</v>
      </c>
      <c r="P6" s="95" t="s">
        <v>204</v>
      </c>
      <c r="Q6" s="95" t="s">
        <v>205</v>
      </c>
      <c r="R6" s="95" t="s">
        <v>206</v>
      </c>
      <c r="S6" s="95" t="s">
        <v>267</v>
      </c>
      <c r="T6" s="95" t="s">
        <v>207</v>
      </c>
      <c r="U6" s="97" t="s">
        <v>277</v>
      </c>
      <c r="V6" s="148" t="s">
        <v>274</v>
      </c>
      <c r="W6" s="149" t="s">
        <v>276</v>
      </c>
      <c r="X6" s="150" t="s">
        <v>278</v>
      </c>
    </row>
    <row r="7" spans="1:24" s="77" customFormat="1" x14ac:dyDescent="0.25">
      <c r="A7" s="73" t="s">
        <v>248</v>
      </c>
      <c r="B7" s="73" t="s">
        <v>208</v>
      </c>
      <c r="C7" s="73">
        <v>1.72</v>
      </c>
      <c r="D7" s="73">
        <v>2.23</v>
      </c>
      <c r="E7" s="74">
        <f>C7*D7</f>
        <v>3.8355999999999999</v>
      </c>
      <c r="F7" s="73">
        <v>0.74</v>
      </c>
      <c r="G7" s="73">
        <v>2.09</v>
      </c>
      <c r="H7" s="74">
        <f>2*(F7*G7)</f>
        <v>3.0931999999999999</v>
      </c>
      <c r="I7" s="73">
        <v>7.4</v>
      </c>
      <c r="J7" s="74">
        <f>I7*E7</f>
        <v>28.38344</v>
      </c>
      <c r="K7" s="98">
        <v>1</v>
      </c>
      <c r="L7" s="74">
        <f>J7*K7</f>
        <v>28.38344</v>
      </c>
      <c r="M7" s="74">
        <f>E7-H7</f>
        <v>0.74239999999999995</v>
      </c>
      <c r="N7" s="73">
        <f>ROUND(M7/E7,3)</f>
        <v>0.19400000000000001</v>
      </c>
      <c r="O7" s="73">
        <f>2*(C7+D7)</f>
        <v>7.9</v>
      </c>
      <c r="P7" s="74">
        <f>2*(2*F7+2*G7)</f>
        <v>11.32</v>
      </c>
      <c r="Q7" s="73">
        <v>7</v>
      </c>
      <c r="R7" s="73">
        <v>5.7</v>
      </c>
      <c r="S7" s="73">
        <v>0</v>
      </c>
      <c r="T7" s="73">
        <f>ROUND((N7*Q7+(1-N7)*R7+P7/E7*S7),2)</f>
        <v>5.95</v>
      </c>
      <c r="U7" s="75">
        <v>6</v>
      </c>
      <c r="V7" s="73">
        <v>0.77</v>
      </c>
      <c r="W7" s="73">
        <f>ROUND(V7*(1-N7),2)</f>
        <v>0.62</v>
      </c>
      <c r="X7" s="76">
        <v>0.62</v>
      </c>
    </row>
    <row r="8" spans="1:24" s="77" customFormat="1" x14ac:dyDescent="0.25">
      <c r="A8" s="73" t="s">
        <v>249</v>
      </c>
      <c r="B8" s="73" t="s">
        <v>208</v>
      </c>
      <c r="C8" s="73">
        <v>1.76</v>
      </c>
      <c r="D8" s="73">
        <v>2.2200000000000002</v>
      </c>
      <c r="E8" s="74">
        <f>C8*D8</f>
        <v>3.9072000000000005</v>
      </c>
      <c r="F8" s="73">
        <v>0.74</v>
      </c>
      <c r="G8" s="73">
        <v>2.09</v>
      </c>
      <c r="H8" s="74">
        <f>2*(F8*G8)</f>
        <v>3.0931999999999999</v>
      </c>
      <c r="I8" s="73">
        <f>I7</f>
        <v>7.4</v>
      </c>
      <c r="J8" s="74">
        <f>I8*E8</f>
        <v>28.913280000000004</v>
      </c>
      <c r="K8" s="98">
        <v>1</v>
      </c>
      <c r="L8" s="74">
        <f t="shared" ref="L8:L11" si="0">J8*K8</f>
        <v>28.913280000000004</v>
      </c>
      <c r="M8" s="74">
        <f>E8-H8</f>
        <v>0.8140000000000005</v>
      </c>
      <c r="N8" s="73">
        <f>ROUND(M8/E8,3)</f>
        <v>0.20799999999999999</v>
      </c>
      <c r="O8" s="73">
        <f>2*(C8+D8)</f>
        <v>7.9600000000000009</v>
      </c>
      <c r="P8" s="74">
        <f>2*(2*F8+2*G8)</f>
        <v>11.32</v>
      </c>
      <c r="Q8" s="73">
        <v>7</v>
      </c>
      <c r="R8" s="73">
        <v>5.7</v>
      </c>
      <c r="S8" s="73">
        <v>0</v>
      </c>
      <c r="T8" s="73">
        <f>ROUND((N8*Q8+(1-N8)*R8+P8/E8*S8),2)</f>
        <v>5.97</v>
      </c>
      <c r="U8" s="75">
        <v>6</v>
      </c>
      <c r="V8" s="73">
        <v>0.77</v>
      </c>
      <c r="W8" s="73">
        <f>ROUND(V8*(1-N8),2)</f>
        <v>0.61</v>
      </c>
      <c r="X8" s="76">
        <v>0.62</v>
      </c>
    </row>
    <row r="9" spans="1:24" x14ac:dyDescent="0.25">
      <c r="A9" s="73" t="s">
        <v>250</v>
      </c>
      <c r="B9" s="73" t="s">
        <v>208</v>
      </c>
      <c r="C9" s="73">
        <v>1.72</v>
      </c>
      <c r="D9" s="73">
        <v>2.2200000000000002</v>
      </c>
      <c r="E9" s="74">
        <f>C9*D9</f>
        <v>3.8184000000000005</v>
      </c>
      <c r="F9" s="73">
        <v>0.74</v>
      </c>
      <c r="G9" s="73">
        <v>2.09</v>
      </c>
      <c r="H9" s="74">
        <f>2*(F9*G9)</f>
        <v>3.0931999999999999</v>
      </c>
      <c r="I9" s="73">
        <f>I8</f>
        <v>7.4</v>
      </c>
      <c r="J9" s="74">
        <f>I9*E9</f>
        <v>28.256160000000005</v>
      </c>
      <c r="K9" s="98">
        <v>1</v>
      </c>
      <c r="L9" s="74">
        <f t="shared" si="0"/>
        <v>28.256160000000005</v>
      </c>
      <c r="M9" s="74">
        <f>E9-H9</f>
        <v>0.72520000000000051</v>
      </c>
      <c r="N9" s="73">
        <f>ROUND(M9/E9,3)</f>
        <v>0.19</v>
      </c>
      <c r="O9" s="73">
        <f>2*(C9+D9)</f>
        <v>7.8800000000000008</v>
      </c>
      <c r="P9" s="74">
        <f>2*(2*F9+2*G9)</f>
        <v>11.32</v>
      </c>
      <c r="Q9" s="73">
        <v>7</v>
      </c>
      <c r="R9" s="73">
        <v>5.7</v>
      </c>
      <c r="S9" s="73">
        <v>0</v>
      </c>
      <c r="T9" s="73">
        <f>ROUND((N9*Q9+(1-N9)*R9+P9/E9*S9),2)</f>
        <v>5.95</v>
      </c>
      <c r="U9" s="75">
        <v>6</v>
      </c>
      <c r="V9" s="73">
        <v>0.77</v>
      </c>
      <c r="W9" s="71">
        <f>ROUND(V9*(1-N9),2)</f>
        <v>0.62</v>
      </c>
      <c r="X9" s="78">
        <v>0.62</v>
      </c>
    </row>
    <row r="10" spans="1:24" x14ac:dyDescent="0.25">
      <c r="A10" s="73" t="s">
        <v>260</v>
      </c>
      <c r="B10" s="73" t="s">
        <v>209</v>
      </c>
      <c r="C10" s="93">
        <v>1.1499999999999999</v>
      </c>
      <c r="D10" s="93">
        <v>2.2400000000000002</v>
      </c>
      <c r="E10" s="94">
        <f>C10*D10</f>
        <v>2.5760000000000001</v>
      </c>
      <c r="F10" s="93">
        <v>1.03</v>
      </c>
      <c r="G10" s="93">
        <v>2.08</v>
      </c>
      <c r="H10" s="74">
        <f>F10*G10</f>
        <v>2.1424000000000003</v>
      </c>
      <c r="I10" s="73">
        <f>I9</f>
        <v>7.4</v>
      </c>
      <c r="J10" s="74">
        <f>I10*E10</f>
        <v>19.0624</v>
      </c>
      <c r="K10" s="98">
        <v>1</v>
      </c>
      <c r="L10" s="74">
        <f t="shared" si="0"/>
        <v>19.0624</v>
      </c>
      <c r="M10" s="74">
        <f>E10-H10</f>
        <v>0.43359999999999976</v>
      </c>
      <c r="N10" s="73">
        <f>ROUND(M10/E10,3)</f>
        <v>0.16800000000000001</v>
      </c>
      <c r="O10" s="73">
        <f>2*(C10+D10)</f>
        <v>6.78</v>
      </c>
      <c r="P10" s="74">
        <f>2*(F10+G10)</f>
        <v>6.2200000000000006</v>
      </c>
      <c r="Q10" s="73">
        <v>7</v>
      </c>
      <c r="R10" s="73">
        <v>5.7</v>
      </c>
      <c r="S10" s="73">
        <v>0</v>
      </c>
      <c r="T10" s="73">
        <f>ROUND((N10*Q10+(1-N10)*R10+P10/E10*S10),2)</f>
        <v>5.92</v>
      </c>
      <c r="U10" s="75">
        <v>6</v>
      </c>
      <c r="V10" s="73">
        <v>0.77</v>
      </c>
      <c r="W10" s="71">
        <f>ROUND(V10*(1-N10),2)</f>
        <v>0.64</v>
      </c>
      <c r="X10" s="78">
        <v>0.62</v>
      </c>
    </row>
    <row r="11" spans="1:24" x14ac:dyDescent="0.25">
      <c r="A11" s="71" t="s">
        <v>251</v>
      </c>
      <c r="B11" s="71" t="s">
        <v>210</v>
      </c>
      <c r="C11" s="71">
        <v>0.95</v>
      </c>
      <c r="D11" s="71">
        <v>2.16</v>
      </c>
      <c r="E11" s="71">
        <v>2.2000000000000002</v>
      </c>
      <c r="F11" s="80">
        <v>0</v>
      </c>
      <c r="G11" s="80">
        <v>0</v>
      </c>
      <c r="H11" s="74">
        <f>F11*G11</f>
        <v>0</v>
      </c>
      <c r="I11" s="71">
        <v>0</v>
      </c>
      <c r="J11" s="74">
        <f>I11*E11</f>
        <v>0</v>
      </c>
      <c r="K11" s="98">
        <v>1</v>
      </c>
      <c r="L11" s="74">
        <f t="shared" si="0"/>
        <v>0</v>
      </c>
      <c r="M11" s="74">
        <f>E11-H11</f>
        <v>2.2000000000000002</v>
      </c>
      <c r="N11" s="73">
        <f>ROUND(M11/E11,3)</f>
        <v>1</v>
      </c>
      <c r="O11" s="73">
        <f>2*(C11+D11)</f>
        <v>6.2200000000000006</v>
      </c>
      <c r="P11" s="74">
        <f>2*(F11+G11)</f>
        <v>0</v>
      </c>
      <c r="Q11" s="80">
        <v>2.2000000000000002</v>
      </c>
      <c r="R11" s="80">
        <v>0</v>
      </c>
      <c r="S11" s="73">
        <v>0</v>
      </c>
      <c r="T11" s="73">
        <f>ROUND((N11*Q11+(1-N11)*R11+P11/E11*S11),2)</f>
        <v>2.2000000000000002</v>
      </c>
      <c r="U11" s="78">
        <v>3.5</v>
      </c>
      <c r="V11" s="73">
        <v>0</v>
      </c>
      <c r="W11" s="73">
        <v>0</v>
      </c>
      <c r="X11" s="81">
        <v>0</v>
      </c>
    </row>
    <row r="12" spans="1:24" x14ac:dyDescent="0.25">
      <c r="A12" s="71"/>
      <c r="B12" s="71"/>
      <c r="C12" s="71"/>
      <c r="D12" s="71"/>
      <c r="E12" s="79"/>
      <c r="F12" s="82" t="s">
        <v>211</v>
      </c>
      <c r="G12" s="71"/>
      <c r="H12" s="71"/>
      <c r="I12" s="71"/>
      <c r="J12" s="83">
        <f>SUM(J7:J11)</f>
        <v>104.61528000000001</v>
      </c>
      <c r="K12" s="83"/>
      <c r="L12" s="83"/>
      <c r="M12" s="71"/>
      <c r="N12" s="71"/>
      <c r="O12" s="71"/>
      <c r="P12" s="71"/>
      <c r="Q12" s="71"/>
      <c r="R12" s="71"/>
      <c r="S12" s="71"/>
      <c r="T12" s="71"/>
      <c r="U12" s="71"/>
    </row>
    <row r="14" spans="1:24" x14ac:dyDescent="0.25">
      <c r="C14" s="70" t="s">
        <v>212</v>
      </c>
    </row>
    <row r="15" spans="1:24" ht="63" x14ac:dyDescent="0.25">
      <c r="A15" s="95" t="s">
        <v>193</v>
      </c>
      <c r="B15" s="95" t="s">
        <v>194</v>
      </c>
      <c r="C15" s="95" t="s">
        <v>195</v>
      </c>
      <c r="D15" s="95" t="s">
        <v>196</v>
      </c>
      <c r="E15" s="95" t="s">
        <v>197</v>
      </c>
      <c r="F15" s="95" t="s">
        <v>263</v>
      </c>
      <c r="G15" s="95" t="s">
        <v>264</v>
      </c>
      <c r="H15" s="95" t="s">
        <v>198</v>
      </c>
      <c r="I15" s="95" t="s">
        <v>199</v>
      </c>
      <c r="J15" s="95" t="s">
        <v>200</v>
      </c>
      <c r="K15" s="96" t="s">
        <v>265</v>
      </c>
      <c r="L15" s="96" t="s">
        <v>266</v>
      </c>
      <c r="M15" s="95" t="s">
        <v>201</v>
      </c>
      <c r="N15" s="95" t="s">
        <v>202</v>
      </c>
      <c r="O15" s="95" t="s">
        <v>203</v>
      </c>
      <c r="P15" s="95" t="s">
        <v>204</v>
      </c>
      <c r="Q15" s="95" t="s">
        <v>205</v>
      </c>
      <c r="R15" s="95" t="s">
        <v>206</v>
      </c>
      <c r="S15" s="95" t="s">
        <v>267</v>
      </c>
      <c r="T15" s="95" t="s">
        <v>207</v>
      </c>
      <c r="U15" s="97" t="s">
        <v>277</v>
      </c>
      <c r="V15" s="148" t="s">
        <v>274</v>
      </c>
      <c r="W15" s="149" t="s">
        <v>275</v>
      </c>
      <c r="X15" s="150" t="s">
        <v>278</v>
      </c>
    </row>
    <row r="16" spans="1:24" s="77" customFormat="1" x14ac:dyDescent="0.25">
      <c r="A16" s="84" t="s">
        <v>261</v>
      </c>
      <c r="B16" s="84" t="s">
        <v>213</v>
      </c>
      <c r="C16" s="84">
        <v>0.56999999999999995</v>
      </c>
      <c r="D16" s="84">
        <v>1.35</v>
      </c>
      <c r="E16" s="85">
        <f>C16*D16</f>
        <v>0.76949999999999996</v>
      </c>
      <c r="F16" s="84">
        <v>0.45</v>
      </c>
      <c r="G16" s="84">
        <v>1.23</v>
      </c>
      <c r="H16" s="85">
        <f>F16*G16</f>
        <v>0.55349999999999999</v>
      </c>
      <c r="I16" s="84">
        <v>8.6999999999999993</v>
      </c>
      <c r="J16" s="85">
        <f>I16*E16</f>
        <v>6.6946499999999993</v>
      </c>
      <c r="K16" s="98">
        <v>1</v>
      </c>
      <c r="L16" s="74">
        <f>J16*K16</f>
        <v>6.6946499999999993</v>
      </c>
      <c r="M16" s="85">
        <f>E16-H16</f>
        <v>0.21599999999999997</v>
      </c>
      <c r="N16" s="84">
        <f>ROUND(M16/E16,3)</f>
        <v>0.28100000000000003</v>
      </c>
      <c r="O16" s="84">
        <f>2*(C16+D16)</f>
        <v>3.84</v>
      </c>
      <c r="P16" s="84">
        <f>2*(F16+G16)</f>
        <v>3.36</v>
      </c>
      <c r="Q16" s="84">
        <v>7</v>
      </c>
      <c r="R16" s="84">
        <v>5.7</v>
      </c>
      <c r="S16" s="84">
        <v>0</v>
      </c>
      <c r="T16" s="84">
        <f>ROUND((N16*Q16+(1-N16)*R16+P16/E16*S16),2)</f>
        <v>6.07</v>
      </c>
      <c r="U16" s="84"/>
      <c r="V16" s="73">
        <v>0.77</v>
      </c>
      <c r="W16" s="73">
        <f>ROUND(V16*(1-N16),2)</f>
        <v>0.55000000000000004</v>
      </c>
      <c r="X16" s="86">
        <v>0.54</v>
      </c>
    </row>
    <row r="17" spans="1:24" x14ac:dyDescent="0.25">
      <c r="A17" s="84" t="s">
        <v>237</v>
      </c>
      <c r="B17" s="84" t="s">
        <v>213</v>
      </c>
      <c r="C17" s="84">
        <v>0.54</v>
      </c>
      <c r="D17" s="84">
        <v>0.57999999999999996</v>
      </c>
      <c r="E17" s="85">
        <f>C17*D17</f>
        <v>0.31319999999999998</v>
      </c>
      <c r="F17" s="84">
        <v>0.37</v>
      </c>
      <c r="G17" s="84">
        <v>0.38</v>
      </c>
      <c r="H17" s="85">
        <f>F17*G17</f>
        <v>0.1406</v>
      </c>
      <c r="I17" s="84">
        <f>I16</f>
        <v>8.6999999999999993</v>
      </c>
      <c r="J17" s="85">
        <f>I17*E17</f>
        <v>2.7248399999999995</v>
      </c>
      <c r="K17" s="98">
        <v>2</v>
      </c>
      <c r="L17" s="74">
        <f t="shared" ref="L17:L19" si="1">J17*K17</f>
        <v>5.449679999999999</v>
      </c>
      <c r="M17" s="85">
        <f>E17-H17</f>
        <v>0.17259999999999998</v>
      </c>
      <c r="N17" s="84">
        <f>ROUND(M17/E17,3)</f>
        <v>0.55100000000000005</v>
      </c>
      <c r="O17" s="84">
        <f>2*(C17+D17)</f>
        <v>2.2400000000000002</v>
      </c>
      <c r="P17" s="84">
        <f>2*(F17+G17)</f>
        <v>1.5</v>
      </c>
      <c r="Q17" s="84">
        <v>7</v>
      </c>
      <c r="R17" s="84">
        <v>5.7</v>
      </c>
      <c r="S17" s="84">
        <v>0</v>
      </c>
      <c r="T17" s="84">
        <f>ROUND((N17*Q17+(1-N17)*R17+P17/E17*S17),2)</f>
        <v>6.42</v>
      </c>
      <c r="U17" s="87"/>
      <c r="V17" s="73">
        <v>0.77</v>
      </c>
      <c r="W17" s="73">
        <f>ROUND(V17*(1-N17),2)</f>
        <v>0.35</v>
      </c>
      <c r="X17" s="88">
        <v>0.46</v>
      </c>
    </row>
    <row r="18" spans="1:24" s="77" customFormat="1" x14ac:dyDescent="0.25">
      <c r="A18" s="84" t="s">
        <v>238</v>
      </c>
      <c r="B18" s="84" t="s">
        <v>213</v>
      </c>
      <c r="C18" s="85">
        <v>1</v>
      </c>
      <c r="D18" s="84">
        <v>0.5</v>
      </c>
      <c r="E18" s="85">
        <f>C18*D18</f>
        <v>0.5</v>
      </c>
      <c r="F18" s="85">
        <v>0.8</v>
      </c>
      <c r="G18" s="85">
        <v>0.3</v>
      </c>
      <c r="H18" s="85">
        <f>F18*G18</f>
        <v>0.24</v>
      </c>
      <c r="I18" s="84">
        <f>I17</f>
        <v>8.6999999999999993</v>
      </c>
      <c r="J18" s="85">
        <f>I18*E18</f>
        <v>4.3499999999999996</v>
      </c>
      <c r="K18" s="98">
        <v>3</v>
      </c>
      <c r="L18" s="74">
        <f t="shared" si="1"/>
        <v>13.049999999999999</v>
      </c>
      <c r="M18" s="85">
        <f>E18-H18</f>
        <v>0.26</v>
      </c>
      <c r="N18" s="84">
        <f>ROUND(M18/E18,3)</f>
        <v>0.52</v>
      </c>
      <c r="O18" s="84">
        <f>2*(C18+D18)</f>
        <v>3</v>
      </c>
      <c r="P18" s="84">
        <f>2*(F18+G18)</f>
        <v>2.2000000000000002</v>
      </c>
      <c r="Q18" s="84">
        <v>7</v>
      </c>
      <c r="R18" s="84">
        <v>5.7</v>
      </c>
      <c r="S18" s="84">
        <v>0</v>
      </c>
      <c r="T18" s="84">
        <f>ROUND((N18*Q18+(1-N18)*R18+P18/E18*S18),2)</f>
        <v>6.38</v>
      </c>
      <c r="U18" s="84"/>
      <c r="V18" s="73">
        <v>0.77</v>
      </c>
      <c r="W18" s="73">
        <f>ROUND(V18*(1-N18),2)</f>
        <v>0.37</v>
      </c>
      <c r="X18" s="86">
        <v>0.46</v>
      </c>
    </row>
    <row r="19" spans="1:24" s="77" customFormat="1" x14ac:dyDescent="0.25">
      <c r="A19" s="84" t="s">
        <v>262</v>
      </c>
      <c r="B19" s="84" t="s">
        <v>213</v>
      </c>
      <c r="C19" s="85">
        <v>1.26</v>
      </c>
      <c r="D19" s="84">
        <v>1.37</v>
      </c>
      <c r="E19" s="85">
        <f>C19*D19</f>
        <v>1.7262000000000002</v>
      </c>
      <c r="F19" s="85">
        <v>0.54</v>
      </c>
      <c r="G19" s="85">
        <v>1.22</v>
      </c>
      <c r="H19" s="85">
        <f>2*(F19*G19)</f>
        <v>1.3176000000000001</v>
      </c>
      <c r="I19" s="84">
        <f>I18</f>
        <v>8.6999999999999993</v>
      </c>
      <c r="J19" s="85">
        <f>I19*E19</f>
        <v>15.017940000000001</v>
      </c>
      <c r="K19" s="98">
        <v>4</v>
      </c>
      <c r="L19" s="74">
        <f t="shared" si="1"/>
        <v>60.071760000000005</v>
      </c>
      <c r="M19" s="85">
        <f>E19-H19</f>
        <v>0.40860000000000007</v>
      </c>
      <c r="N19" s="84">
        <f>ROUND(M19/E19,3)</f>
        <v>0.23699999999999999</v>
      </c>
      <c r="O19" s="84">
        <f>2*(C19+D19)</f>
        <v>5.26</v>
      </c>
      <c r="P19" s="84">
        <f>2*(2*F19+2*G19)</f>
        <v>7.04</v>
      </c>
      <c r="Q19" s="84">
        <v>7</v>
      </c>
      <c r="R19" s="84">
        <v>5.7</v>
      </c>
      <c r="S19" s="84">
        <v>0</v>
      </c>
      <c r="T19" s="84">
        <f>ROUND((N19*Q19+(1-N19)*R19+P19/E19*S19),2)</f>
        <v>6.01</v>
      </c>
      <c r="U19" s="84"/>
      <c r="V19" s="73">
        <v>0.77</v>
      </c>
      <c r="W19" s="73">
        <f>ROUND(V19*(1-N19),2)</f>
        <v>0.59</v>
      </c>
      <c r="X19" s="86">
        <v>0.46</v>
      </c>
    </row>
    <row r="20" spans="1:24" x14ac:dyDescent="0.25">
      <c r="E20" s="90"/>
      <c r="F20" t="s">
        <v>214</v>
      </c>
      <c r="J20" s="79">
        <f>SUM(J16:J19)</f>
        <v>28.787430000000001</v>
      </c>
      <c r="K20" s="79"/>
      <c r="L20" s="79"/>
    </row>
    <row r="21" spans="1:24" x14ac:dyDescent="0.25">
      <c r="F21" s="70" t="s">
        <v>215</v>
      </c>
      <c r="G21" s="70"/>
      <c r="H21" s="70"/>
      <c r="I21" s="70"/>
      <c r="J21" s="89">
        <f>ROUND(J20+J12,1)</f>
        <v>133.4</v>
      </c>
      <c r="K21" s="89"/>
      <c r="L21" s="89"/>
    </row>
    <row r="22" spans="1:24" x14ac:dyDescent="0.25">
      <c r="F22" s="70"/>
      <c r="G22" s="70"/>
      <c r="H22" s="70"/>
      <c r="I22" s="70"/>
      <c r="J22" s="89"/>
      <c r="K22" s="89"/>
      <c r="L22" s="89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workbookViewId="0">
      <selection activeCell="B8" sqref="B8:I8"/>
    </sheetView>
  </sheetViews>
  <sheetFormatPr defaultRowHeight="14.25" x14ac:dyDescent="0.2"/>
  <cols>
    <col min="1" max="1" width="5.140625" style="2" customWidth="1"/>
    <col min="2" max="2" width="9.5703125" style="2" customWidth="1"/>
    <col min="3" max="3" width="8.5703125" style="2" customWidth="1"/>
    <col min="4" max="4" width="11.28515625" style="2" customWidth="1"/>
    <col min="5" max="5" width="9.140625" style="2"/>
    <col min="6" max="6" width="15" style="2" customWidth="1"/>
    <col min="7" max="7" width="10.28515625" style="2" customWidth="1"/>
    <col min="8" max="8" width="11.85546875" style="2" customWidth="1"/>
    <col min="9" max="9" width="10.42578125" style="2" customWidth="1"/>
    <col min="10" max="10" width="7.85546875" style="2" customWidth="1"/>
    <col min="11" max="11" width="9.42578125" style="2" customWidth="1"/>
    <col min="12" max="12" width="9" style="2" customWidth="1"/>
    <col min="13" max="13" width="7.140625" style="2" customWidth="1"/>
    <col min="14" max="14" width="7" style="2" customWidth="1"/>
    <col min="15" max="15" width="8.28515625" style="2" customWidth="1"/>
    <col min="16" max="16" width="8.7109375" style="2" customWidth="1"/>
    <col min="17" max="17" width="9.85546875" style="2" customWidth="1"/>
    <col min="18" max="18" width="11.140625" style="2" customWidth="1"/>
    <col min="19" max="19" width="5.140625" style="2" customWidth="1"/>
    <col min="20" max="20" width="10" style="23" customWidth="1"/>
    <col min="21" max="21" width="9.140625" style="21"/>
    <col min="22" max="22" width="11.140625" style="23" customWidth="1"/>
    <col min="23" max="23" width="11.42578125" style="23" customWidth="1"/>
    <col min="24" max="24" width="10.28515625" style="23" customWidth="1"/>
    <col min="25" max="26" width="10" style="23" customWidth="1"/>
    <col min="27" max="27" width="9.140625" style="23"/>
    <col min="28" max="28" width="11.7109375" style="23" customWidth="1"/>
    <col min="29" max="32" width="9.140625" style="23"/>
    <col min="33" max="33" width="11.140625" style="23" customWidth="1"/>
    <col min="34" max="34" width="10.42578125" style="23" customWidth="1"/>
    <col min="35" max="35" width="11.85546875" style="23" customWidth="1"/>
    <col min="36" max="36" width="9.140625" style="21"/>
    <col min="37" max="50" width="9.140625" style="23"/>
    <col min="51" max="51" width="9.140625" style="21"/>
    <col min="52" max="66" width="9.140625" style="23"/>
    <col min="67" max="16384" width="9.140625" style="2"/>
  </cols>
  <sheetData>
    <row r="1" spans="1:66" ht="15" x14ac:dyDescent="0.25">
      <c r="B1" s="2" t="s">
        <v>177</v>
      </c>
      <c r="U1" s="152" t="s">
        <v>104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4"/>
      <c r="AJ1" s="152" t="s">
        <v>105</v>
      </c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4"/>
      <c r="AY1" s="152" t="s">
        <v>106</v>
      </c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</row>
    <row r="2" spans="1:66" s="60" customFormat="1" ht="57.75" customHeight="1" x14ac:dyDescent="0.25">
      <c r="B2" s="54" t="s">
        <v>12</v>
      </c>
      <c r="C2" s="54" t="s">
        <v>1</v>
      </c>
      <c r="D2" s="54" t="s">
        <v>0</v>
      </c>
      <c r="E2" s="54" t="s">
        <v>3</v>
      </c>
      <c r="F2" s="54" t="s">
        <v>170</v>
      </c>
      <c r="G2" s="54" t="s">
        <v>9</v>
      </c>
      <c r="H2" s="54" t="s">
        <v>11</v>
      </c>
      <c r="I2" s="54" t="s">
        <v>167</v>
      </c>
      <c r="J2" s="155" t="s">
        <v>107</v>
      </c>
      <c r="K2" s="155"/>
      <c r="L2" s="155"/>
      <c r="M2" s="155" t="s">
        <v>108</v>
      </c>
      <c r="N2" s="155"/>
      <c r="O2" s="155"/>
      <c r="P2" s="155" t="s">
        <v>109</v>
      </c>
      <c r="Q2" s="155"/>
      <c r="R2" s="155"/>
      <c r="S2" s="54"/>
      <c r="T2" s="53" t="s">
        <v>89</v>
      </c>
      <c r="U2" s="61" t="s">
        <v>88</v>
      </c>
      <c r="V2" s="53" t="s">
        <v>90</v>
      </c>
      <c r="W2" s="53" t="s">
        <v>91</v>
      </c>
      <c r="X2" s="53" t="s">
        <v>92</v>
      </c>
      <c r="Y2" s="53" t="s">
        <v>93</v>
      </c>
      <c r="Z2" s="53" t="s">
        <v>94</v>
      </c>
      <c r="AA2" s="53" t="s">
        <v>95</v>
      </c>
      <c r="AB2" s="53" t="s">
        <v>96</v>
      </c>
      <c r="AC2" s="53" t="s">
        <v>90</v>
      </c>
      <c r="AD2" s="53" t="s">
        <v>91</v>
      </c>
      <c r="AE2" s="53" t="s">
        <v>92</v>
      </c>
      <c r="AF2" s="53" t="s">
        <v>93</v>
      </c>
      <c r="AG2" s="53" t="s">
        <v>94</v>
      </c>
      <c r="AH2" s="53" t="s">
        <v>95</v>
      </c>
      <c r="AI2" s="53" t="s">
        <v>96</v>
      </c>
      <c r="AJ2" s="61" t="s">
        <v>88</v>
      </c>
      <c r="AK2" s="53" t="s">
        <v>90</v>
      </c>
      <c r="AL2" s="53" t="s">
        <v>91</v>
      </c>
      <c r="AM2" s="53" t="s">
        <v>92</v>
      </c>
      <c r="AN2" s="53" t="s">
        <v>93</v>
      </c>
      <c r="AO2" s="53" t="s">
        <v>94</v>
      </c>
      <c r="AP2" s="53" t="s">
        <v>95</v>
      </c>
      <c r="AQ2" s="53" t="s">
        <v>96</v>
      </c>
      <c r="AR2" s="53" t="s">
        <v>90</v>
      </c>
      <c r="AS2" s="53" t="s">
        <v>91</v>
      </c>
      <c r="AT2" s="53" t="s">
        <v>92</v>
      </c>
      <c r="AU2" s="53" t="s">
        <v>93</v>
      </c>
      <c r="AV2" s="53" t="s">
        <v>94</v>
      </c>
      <c r="AW2" s="53" t="s">
        <v>95</v>
      </c>
      <c r="AX2" s="53" t="s">
        <v>96</v>
      </c>
      <c r="AY2" s="61" t="s">
        <v>88</v>
      </c>
      <c r="AZ2" s="53" t="s">
        <v>90</v>
      </c>
      <c r="BA2" s="53" t="s">
        <v>91</v>
      </c>
      <c r="BB2" s="53" t="s">
        <v>92</v>
      </c>
      <c r="BC2" s="53" t="s">
        <v>93</v>
      </c>
      <c r="BD2" s="53" t="s">
        <v>94</v>
      </c>
      <c r="BE2" s="53" t="s">
        <v>95</v>
      </c>
      <c r="BF2" s="53" t="s">
        <v>96</v>
      </c>
      <c r="BG2" s="53" t="s">
        <v>90</v>
      </c>
      <c r="BH2" s="53" t="s">
        <v>91</v>
      </c>
      <c r="BI2" s="53" t="s">
        <v>92</v>
      </c>
      <c r="BJ2" s="53" t="s">
        <v>93</v>
      </c>
      <c r="BK2" s="53" t="s">
        <v>94</v>
      </c>
      <c r="BL2" s="53" t="s">
        <v>95</v>
      </c>
      <c r="BM2" s="53" t="s">
        <v>96</v>
      </c>
      <c r="BN2" s="64"/>
    </row>
    <row r="3" spans="1:66" ht="14.25" customHeight="1" x14ac:dyDescent="0.2">
      <c r="B3" s="5" t="s">
        <v>4</v>
      </c>
      <c r="C3" s="5" t="s">
        <v>5</v>
      </c>
      <c r="D3" s="5" t="s">
        <v>6</v>
      </c>
      <c r="E3" s="5" t="s">
        <v>7</v>
      </c>
      <c r="F3" s="5" t="s">
        <v>169</v>
      </c>
      <c r="G3" s="5" t="s">
        <v>8</v>
      </c>
      <c r="H3" s="5" t="s">
        <v>10</v>
      </c>
      <c r="I3" s="5" t="s">
        <v>82</v>
      </c>
      <c r="J3" s="1"/>
      <c r="K3" s="3" t="s">
        <v>87</v>
      </c>
      <c r="L3" s="3" t="s">
        <v>103</v>
      </c>
      <c r="M3" s="1"/>
      <c r="N3" s="3" t="s">
        <v>87</v>
      </c>
      <c r="O3" s="3" t="s">
        <v>103</v>
      </c>
      <c r="P3" s="1"/>
      <c r="Q3" s="3" t="s">
        <v>87</v>
      </c>
      <c r="R3" s="3" t="s">
        <v>103</v>
      </c>
      <c r="S3" s="1"/>
      <c r="T3" s="24"/>
      <c r="U3" s="20"/>
      <c r="V3" s="24" t="s">
        <v>83</v>
      </c>
      <c r="W3" s="24" t="s">
        <v>84</v>
      </c>
      <c r="X3" s="24" t="s">
        <v>85</v>
      </c>
      <c r="Y3" s="24" t="s">
        <v>86</v>
      </c>
      <c r="Z3" s="24" t="s">
        <v>97</v>
      </c>
      <c r="AA3" s="24" t="s">
        <v>97</v>
      </c>
      <c r="AB3" s="24" t="s">
        <v>97</v>
      </c>
      <c r="AC3" s="24" t="s">
        <v>98</v>
      </c>
      <c r="AD3" s="24" t="s">
        <v>99</v>
      </c>
      <c r="AE3" s="24" t="s">
        <v>100</v>
      </c>
      <c r="AF3" s="24" t="s">
        <v>101</v>
      </c>
      <c r="AG3" s="24" t="s">
        <v>102</v>
      </c>
      <c r="AH3" s="24" t="s">
        <v>102</v>
      </c>
      <c r="AI3" s="24" t="s">
        <v>102</v>
      </c>
      <c r="AJ3" s="20"/>
      <c r="AK3" s="24" t="s">
        <v>83</v>
      </c>
      <c r="AL3" s="24" t="s">
        <v>84</v>
      </c>
      <c r="AM3" s="24" t="s">
        <v>85</v>
      </c>
      <c r="AN3" s="24" t="s">
        <v>86</v>
      </c>
      <c r="AO3" s="24" t="s">
        <v>97</v>
      </c>
      <c r="AP3" s="24" t="s">
        <v>97</v>
      </c>
      <c r="AQ3" s="24" t="s">
        <v>97</v>
      </c>
      <c r="AR3" s="24" t="s">
        <v>98</v>
      </c>
      <c r="AS3" s="24" t="s">
        <v>99</v>
      </c>
      <c r="AT3" s="24" t="s">
        <v>100</v>
      </c>
      <c r="AU3" s="24" t="s">
        <v>101</v>
      </c>
      <c r="AV3" s="24" t="s">
        <v>102</v>
      </c>
      <c r="AW3" s="24" t="s">
        <v>102</v>
      </c>
      <c r="AX3" s="24" t="s">
        <v>102</v>
      </c>
      <c r="AY3" s="20"/>
      <c r="AZ3" s="24" t="s">
        <v>83</v>
      </c>
      <c r="BA3" s="24" t="s">
        <v>84</v>
      </c>
      <c r="BB3" s="24" t="s">
        <v>85</v>
      </c>
      <c r="BC3" s="24" t="s">
        <v>86</v>
      </c>
      <c r="BD3" s="24" t="s">
        <v>97</v>
      </c>
      <c r="BE3" s="24" t="s">
        <v>97</v>
      </c>
      <c r="BF3" s="24" t="s">
        <v>97</v>
      </c>
      <c r="BG3" s="24" t="s">
        <v>98</v>
      </c>
      <c r="BH3" s="24" t="s">
        <v>99</v>
      </c>
      <c r="BI3" s="24" t="s">
        <v>100</v>
      </c>
      <c r="BJ3" s="24" t="s">
        <v>101</v>
      </c>
      <c r="BK3" s="24" t="s">
        <v>102</v>
      </c>
      <c r="BL3" s="24" t="s">
        <v>102</v>
      </c>
      <c r="BM3" s="24" t="s">
        <v>102</v>
      </c>
    </row>
    <row r="4" spans="1:66" ht="15.95" customHeight="1" x14ac:dyDescent="0.25">
      <c r="A4" s="2" t="s">
        <v>258</v>
      </c>
      <c r="B4" s="3">
        <v>3.05</v>
      </c>
      <c r="C4" s="3"/>
      <c r="D4" s="3">
        <v>1.36</v>
      </c>
      <c r="E4" s="3">
        <v>0.86</v>
      </c>
      <c r="F4" s="3">
        <v>0.15</v>
      </c>
      <c r="G4" s="3">
        <v>12</v>
      </c>
      <c r="H4" s="3">
        <f>(17-8.4)</f>
        <v>8.6</v>
      </c>
      <c r="I4" s="3">
        <v>0</v>
      </c>
      <c r="J4" s="63">
        <f>IF(B4&gt;0,DEGREES(ATAN(($H4-B4/2)/($G4))),0)</f>
        <v>30.522892814289452</v>
      </c>
      <c r="K4" s="62">
        <f>AB4</f>
        <v>1</v>
      </c>
      <c r="L4" s="62">
        <f>AI4</f>
        <v>0.8600000000000001</v>
      </c>
      <c r="M4" s="91">
        <f>IF(C4&gt;0,DEGREES(ATAN(($H4-C4/2)/($G4+F4))),0)</f>
        <v>0</v>
      </c>
      <c r="N4" s="92">
        <f>AQ4</f>
        <v>1</v>
      </c>
      <c r="O4" s="92">
        <f>AX4</f>
        <v>1</v>
      </c>
      <c r="P4" s="138">
        <f>IF(D4&gt;0,DEGREES(ATAN(($H4-E4-D4/2)/($G4+F4))),0)</f>
        <v>30.159584437219763</v>
      </c>
      <c r="Q4" s="62">
        <f>BF4</f>
        <v>1</v>
      </c>
      <c r="R4" s="62">
        <f>BM4</f>
        <v>0.8600000000000001</v>
      </c>
      <c r="S4" s="19"/>
      <c r="T4" s="24">
        <f>VLOOKUP(I4,'318'!$X$2:$X$10,1)</f>
        <v>0</v>
      </c>
      <c r="U4" s="20">
        <f>VLOOKUP(J4,'318'!$B$4:$B$18,1)</f>
        <v>30</v>
      </c>
      <c r="V4" s="24" t="str">
        <f>VLOOKUP($J4,'318'!$B$4:$K$18,VLOOKUP($I4,'318'!$X$2:$Y$10,2,TRUE),TRUE)</f>
        <v>1,00</v>
      </c>
      <c r="W4" s="24" t="str">
        <f>VLOOKUP($J4,'318'!$B$24:$K$38,VLOOKUP($I4,'318'!$X$2:$Y$10,2))</f>
        <v>1,00</v>
      </c>
      <c r="X4" s="24" t="str">
        <f>VLOOKUP($J4,'318'!$B$4:$K$18,VLOOKUP($I4,'318'!$X$23:$Y$31,2,TRUE),TRUE)</f>
        <v>0,85</v>
      </c>
      <c r="Y4" s="24" t="str">
        <f>VLOOKUP($J4,'318'!$B$24:$K$38,VLOOKUP($I4,'318'!$X$23:$Y$31,2))</f>
        <v>0,84</v>
      </c>
      <c r="Z4" s="25">
        <f>(($J4-$U4)*W4+($U4+5-$J4)*V4)/5</f>
        <v>1</v>
      </c>
      <c r="AA4" s="25">
        <f>(($J4-$U4)*Y4+($U4+5-$J4)*X4)/5</f>
        <v>0.84895421437142105</v>
      </c>
      <c r="AB4" s="25">
        <f>(($I4-$T4)*AA4+($T4+45-$I4)*Z4)/45</f>
        <v>1</v>
      </c>
      <c r="AC4" s="24" t="str">
        <f>VLOOKUP($J4,'318'!$N$4:$W$18,VLOOKUP($I4,'318'!$X$2:$Y$10,2,TRUE),TRUE)</f>
        <v>0,86</v>
      </c>
      <c r="AD4" s="24" t="str">
        <f>VLOOKUP($J4,'318'!$N$24:$W$38,VLOOKUP($I4,'318'!$X$2:$Y$10,2))</f>
        <v>0,86</v>
      </c>
      <c r="AE4" s="24" t="str">
        <f>VLOOKUP($J4,'318'!$N$4:$W$18,VLOOKUP($I4,'318'!$X$23:$Y$31,2,TRUE),TRUE)</f>
        <v>0,81</v>
      </c>
      <c r="AF4" s="24" t="str">
        <f>VLOOKUP($J4,'318'!$N$24:$W$38,VLOOKUP($I4,'318'!$X$23:$Y$31,2))</f>
        <v>0,77</v>
      </c>
      <c r="AG4" s="25">
        <f t="shared" ref="AG4:AG17" si="0">(($J4-$U4)*AD4+($U4+5-$J4)*AC4)/5</f>
        <v>0.86</v>
      </c>
      <c r="AH4" s="25">
        <f t="shared" ref="AH4:AH17" si="1">(($J4-$U4)*AF4+($U4+5-$J4)*AE4)/5</f>
        <v>0.80581685748568432</v>
      </c>
      <c r="AI4" s="25">
        <f t="shared" ref="AI4:AI17" si="2">(($I4-$T4)*AH4+($T4+45-$I4)*AG4)/45</f>
        <v>0.8600000000000001</v>
      </c>
      <c r="AJ4" s="20">
        <f>VLOOKUP(M4,'318'!$B$4:$B$18,1)</f>
        <v>0</v>
      </c>
      <c r="AK4" s="24" t="str">
        <f>VLOOKUP($M4,'318'!$B$4:$K$18,VLOOKUP($I4,'318'!$X$2:$Y$10,2,TRUE),TRUE)</f>
        <v>1,00</v>
      </c>
      <c r="AL4" s="24" t="str">
        <f>VLOOKUP($M4,'318'!$B$24:$K$38,VLOOKUP($I4,'318'!$X$2:$Y$10,2))</f>
        <v>1,00</v>
      </c>
      <c r="AM4" s="24" t="str">
        <f>VLOOKUP($M4,'318'!$B$4:$K$18,VLOOKUP($I4,'318'!$X$23:$Y$31,2,TRUE),TRUE)</f>
        <v>1,00</v>
      </c>
      <c r="AN4" s="24" t="str">
        <f>VLOOKUP($M4,'318'!$B$24:$K$38,VLOOKUP($I4,'318'!$X$23:$Y$31,2))</f>
        <v>0,98</v>
      </c>
      <c r="AO4" s="25">
        <f t="shared" ref="AO4:AO17" si="3">(($M4-$AJ4)*AL4+($AJ4+5-$M4)*AK4)/5</f>
        <v>1</v>
      </c>
      <c r="AP4" s="25">
        <f t="shared" ref="AP4:AP17" si="4">(($M4-$AJ4)*AN4+($AJ4+5-$M4)*AM4)/5</f>
        <v>1</v>
      </c>
      <c r="AQ4" s="25">
        <f t="shared" ref="AQ4:AQ17" si="5">(($I4-$T4)*AP4+($T4+45-$I4)*AO4)/45</f>
        <v>1</v>
      </c>
      <c r="AR4" s="24" t="str">
        <f>VLOOKUP($M4,'318'!$N$4:$W$18,VLOOKUP($I4,'318'!$X$2:$Y$10,2,TRUE),TRUE)</f>
        <v>1,00</v>
      </c>
      <c r="AS4" s="24" t="str">
        <f>VLOOKUP($M4,'318'!$N$24:$W$38,VLOOKUP($I4,'318'!$X$2:$Y$10,2))</f>
        <v>0,96</v>
      </c>
      <c r="AT4" s="24" t="str">
        <f>VLOOKUP($M4,'318'!$N$4:$W$18,VLOOKUP($I4,'318'!$X$23:$Y$31,2,TRUE),TRUE)</f>
        <v>1,00</v>
      </c>
      <c r="AU4" s="24" t="str">
        <f>VLOOKUP($M4,'318'!$N$24:$W$38,VLOOKUP($I4,'318'!$X$23:$Y$31,2))</f>
        <v>0,96</v>
      </c>
      <c r="AV4" s="25">
        <f t="shared" ref="AV4:AV17" si="6">(($M4-$AJ4)*AS4+($AJ4+5-$M4)*AR4)/5</f>
        <v>1</v>
      </c>
      <c r="AW4" s="25">
        <f t="shared" ref="AW4:AW17" si="7">(($M4-$AJ4)*AU4+($AJ4+5-$M4)*AT4)/5</f>
        <v>1</v>
      </c>
      <c r="AX4" s="25">
        <f t="shared" ref="AX4:AX17" si="8">(($I4-$T4)*AW4+($T4+45-$I4)*AV4)/45</f>
        <v>1</v>
      </c>
      <c r="AY4" s="20">
        <f>VLOOKUP(P4,'318'!$B$4:$B$18,1)</f>
        <v>30</v>
      </c>
      <c r="AZ4" s="24" t="str">
        <f>VLOOKUP($P4,'318'!$B$4:$K$18,VLOOKUP($I4,'318'!$X$2:$Y$10,2,TRUE),TRUE)</f>
        <v>1,00</v>
      </c>
      <c r="BA4" s="24" t="str">
        <f>VLOOKUP($P4,'318'!$B$24:$K$38,VLOOKUP($I4,'318'!$X$2:$Y$10,2))</f>
        <v>1,00</v>
      </c>
      <c r="BB4" s="24" t="str">
        <f>VLOOKUP($P4,'318'!$B$4:$K$18,VLOOKUP($I4,'318'!$X$23:$Y$31,2,TRUE),TRUE)</f>
        <v>0,85</v>
      </c>
      <c r="BC4" s="24" t="str">
        <f>VLOOKUP($P4,'318'!$B$24:$K$38,VLOOKUP($I4,'318'!$X$23:$Y$31,2))</f>
        <v>0,84</v>
      </c>
      <c r="BD4" s="25">
        <f>(($P4-$AY4)*BA4+($AY4+5-$P4)*AZ4)/5</f>
        <v>1</v>
      </c>
      <c r="BE4" s="25">
        <f>(($P4-$AY4)*BC4+($AY4+5-$P4)*BB4)/5</f>
        <v>0.84968083112556037</v>
      </c>
      <c r="BF4" s="25">
        <f t="shared" ref="BF4:BF17" si="9">(($I4-$T4)*BE4+($T4+45-$I4)*BD4)/45</f>
        <v>1</v>
      </c>
      <c r="BG4" s="24" t="str">
        <f>VLOOKUP($P4,'318'!$N$4:$W$18,VLOOKUP($I4,'318'!$X$2:$Y$10,2,TRUE),TRUE)</f>
        <v>0,86</v>
      </c>
      <c r="BH4" s="24" t="str">
        <f>VLOOKUP($P4,'318'!$N$24:$W$38,VLOOKUP($I4,'318'!$X$2:$Y$10,2))</f>
        <v>0,86</v>
      </c>
      <c r="BI4" s="24" t="str">
        <f>VLOOKUP($P4,'318'!$N$4:$W$18,VLOOKUP($I4,'318'!$X$23:$Y$31,2,TRUE),TRUE)</f>
        <v>0,81</v>
      </c>
      <c r="BJ4" s="24" t="str">
        <f>VLOOKUP($P4,'318'!$N$24:$W$38,VLOOKUP($I4,'318'!$X$23:$Y$31,2))</f>
        <v>0,77</v>
      </c>
      <c r="BK4" s="25">
        <f>(($P4-$AY4)*BH4+($AY4+5-$P4)*BG4)/5</f>
        <v>0.86</v>
      </c>
      <c r="BL4" s="25">
        <f>(($P4-$AY4)*BJ4+($AY4+5-$P4)*BI4)/5</f>
        <v>0.80872332450224194</v>
      </c>
      <c r="BM4" s="25">
        <f t="shared" ref="BM4:BM17" si="10">(($I4-$T4)*BL4+($T4+45-$I4)*BK4)/45</f>
        <v>0.8600000000000001</v>
      </c>
    </row>
    <row r="5" spans="1:66" ht="15.95" customHeight="1" x14ac:dyDescent="0.25">
      <c r="A5" s="2" t="s">
        <v>259</v>
      </c>
      <c r="B5" s="3">
        <v>3.05</v>
      </c>
      <c r="C5" s="3">
        <v>2.2400000000000002</v>
      </c>
      <c r="D5" s="3"/>
      <c r="E5" s="3"/>
      <c r="F5" s="3">
        <v>0.15</v>
      </c>
      <c r="G5" s="3">
        <v>12</v>
      </c>
      <c r="H5" s="3">
        <f>(17-8.4)</f>
        <v>8.6</v>
      </c>
      <c r="I5" s="3">
        <v>0</v>
      </c>
      <c r="J5" s="63">
        <f t="shared" ref="J5:J17" si="11">IF(B5&gt;0,DEGREES(ATAN(($H5-B5/2)/($G5))),0)</f>
        <v>30.522892814289452</v>
      </c>
      <c r="K5" s="62">
        <f>AB5</f>
        <v>1</v>
      </c>
      <c r="L5" s="62">
        <f>AI5</f>
        <v>0.8600000000000001</v>
      </c>
      <c r="M5" s="138">
        <f t="shared" ref="M5:M17" si="12">IF(C5&gt;0,DEGREES(ATAN(($H5-C5/2)/($G5+F5))),0)</f>
        <v>31.618025370151528</v>
      </c>
      <c r="N5" s="62">
        <f>AQ5</f>
        <v>1</v>
      </c>
      <c r="O5" s="62">
        <f>AX5</f>
        <v>0.8600000000000001</v>
      </c>
      <c r="P5" s="91">
        <f t="shared" ref="P5:P17" si="13">IF(D5&gt;0,DEGREES(ATAN(($H5-E5-D5/2)/($G5+F5))),0)</f>
        <v>0</v>
      </c>
      <c r="Q5" s="22">
        <f>BF5</f>
        <v>1</v>
      </c>
      <c r="R5" s="22">
        <f>BM5</f>
        <v>1</v>
      </c>
      <c r="T5" s="24">
        <f>VLOOKUP(I5,'318'!$X$2:$X$10,1)</f>
        <v>0</v>
      </c>
      <c r="U5" s="20">
        <f>VLOOKUP(J5,'318'!$B$4:$B$18,1)</f>
        <v>30</v>
      </c>
      <c r="V5" s="24" t="str">
        <f>VLOOKUP($J5,'318'!$B$4:$K$18,VLOOKUP($I5,'318'!$X$2:$Y$10,2,TRUE),TRUE)</f>
        <v>1,00</v>
      </c>
      <c r="W5" s="24" t="str">
        <f>VLOOKUP($J5,'318'!$B$24:$K$38,VLOOKUP($I5,'318'!$X$2:$Y$10,2))</f>
        <v>1,00</v>
      </c>
      <c r="X5" s="24" t="str">
        <f>VLOOKUP($J5,'318'!$B$4:$K$18,VLOOKUP($I5,'318'!$X$23:$Y$31,2,TRUE),TRUE)</f>
        <v>0,85</v>
      </c>
      <c r="Y5" s="24" t="str">
        <f>VLOOKUP($J5,'318'!$B$24:$K$38,VLOOKUP($I5,'318'!$X$23:$Y$31,2))</f>
        <v>0,84</v>
      </c>
      <c r="Z5" s="25">
        <f t="shared" ref="Z5:Z17" si="14">((J5-U5)*W5+(U5+5-J5)*V5)/5</f>
        <v>1</v>
      </c>
      <c r="AA5" s="25">
        <f t="shared" ref="AA5:AA17" si="15">((J5-U5)*Y5+(U5+5-J5)*X5)/5</f>
        <v>0.84895421437142105</v>
      </c>
      <c r="AB5" s="25">
        <f t="shared" ref="AB5:AB17" si="16">((I5-T5)*AA5+(T5+45-I5)*Z5)/45</f>
        <v>1</v>
      </c>
      <c r="AC5" s="24" t="str">
        <f>VLOOKUP($J5,'318'!$N$4:$W$18,VLOOKUP($I5,'318'!$X$2:$Y$10,2,TRUE),TRUE)</f>
        <v>0,86</v>
      </c>
      <c r="AD5" s="24" t="str">
        <f>VLOOKUP($J5,'318'!$N$24:$W$38,VLOOKUP($I5,'318'!$X$2:$Y$10,2))</f>
        <v>0,86</v>
      </c>
      <c r="AE5" s="24" t="str">
        <f>VLOOKUP($J5,'318'!$N$4:$W$18,VLOOKUP($I5,'318'!$X$23:$Y$31,2,TRUE),TRUE)</f>
        <v>0,81</v>
      </c>
      <c r="AF5" s="24" t="str">
        <f>VLOOKUP($J5,'318'!$N$24:$W$38,VLOOKUP($I5,'318'!$X$23:$Y$31,2))</f>
        <v>0,77</v>
      </c>
      <c r="AG5" s="25">
        <f t="shared" si="0"/>
        <v>0.86</v>
      </c>
      <c r="AH5" s="25">
        <f t="shared" si="1"/>
        <v>0.80581685748568432</v>
      </c>
      <c r="AI5" s="25">
        <f t="shared" si="2"/>
        <v>0.8600000000000001</v>
      </c>
      <c r="AJ5" s="20">
        <f>VLOOKUP(M5,'318'!$B$4:$B$18,1)</f>
        <v>30</v>
      </c>
      <c r="AK5" s="24" t="str">
        <f>VLOOKUP($M5,'318'!$B$4:$K$18,VLOOKUP($I5,'318'!$X$2:$Y$10,2,TRUE),TRUE)</f>
        <v>1,00</v>
      </c>
      <c r="AL5" s="24" t="str">
        <f>VLOOKUP($M5,'318'!$B$24:$K$38,VLOOKUP($I5,'318'!$X$2:$Y$10,2))</f>
        <v>1,00</v>
      </c>
      <c r="AM5" s="24" t="str">
        <f>VLOOKUP($M5,'318'!$B$4:$K$18,VLOOKUP($I5,'318'!$X$23:$Y$31,2,TRUE),TRUE)</f>
        <v>0,85</v>
      </c>
      <c r="AN5" s="24" t="str">
        <f>VLOOKUP($M5,'318'!$B$24:$K$38,VLOOKUP($I5,'318'!$X$23:$Y$31,2))</f>
        <v>0,84</v>
      </c>
      <c r="AO5" s="25">
        <f t="shared" si="3"/>
        <v>1</v>
      </c>
      <c r="AP5" s="25">
        <f t="shared" si="4"/>
        <v>0.846763949259697</v>
      </c>
      <c r="AQ5" s="25">
        <f t="shared" si="5"/>
        <v>1</v>
      </c>
      <c r="AR5" s="24" t="str">
        <f>VLOOKUP($M5,'318'!$N$4:$W$18,VLOOKUP($I5,'318'!$X$2:$Y$10,2,TRUE),TRUE)</f>
        <v>0,86</v>
      </c>
      <c r="AS5" s="24" t="str">
        <f>VLOOKUP($M5,'318'!$N$24:$W$38,VLOOKUP($I5,'318'!$X$2:$Y$10,2))</f>
        <v>0,86</v>
      </c>
      <c r="AT5" s="24" t="str">
        <f>VLOOKUP($M5,'318'!$N$4:$W$18,VLOOKUP($I5,'318'!$X$23:$Y$31,2,TRUE),TRUE)</f>
        <v>0,81</v>
      </c>
      <c r="AU5" s="24" t="str">
        <f>VLOOKUP($M5,'318'!$N$24:$W$38,VLOOKUP($I5,'318'!$X$23:$Y$31,2))</f>
        <v>0,77</v>
      </c>
      <c r="AV5" s="25">
        <f t="shared" si="6"/>
        <v>0.86</v>
      </c>
      <c r="AW5" s="25">
        <f t="shared" si="7"/>
        <v>0.79705579703878782</v>
      </c>
      <c r="AX5" s="25">
        <f t="shared" si="8"/>
        <v>0.8600000000000001</v>
      </c>
      <c r="AY5" s="20">
        <f>VLOOKUP(P5,'318'!$B$4:$B$18,1)</f>
        <v>0</v>
      </c>
      <c r="AZ5" s="24" t="str">
        <f>VLOOKUP($P5,'318'!$B$4:$K$18,VLOOKUP($I5,'318'!$X$2:$Y$10,2,TRUE),TRUE)</f>
        <v>1,00</v>
      </c>
      <c r="BA5" s="24" t="str">
        <f>VLOOKUP($P5,'318'!$B$24:$K$38,VLOOKUP($I5,'318'!$X$2:$Y$10,2))</f>
        <v>1,00</v>
      </c>
      <c r="BB5" s="24" t="str">
        <f>VLOOKUP($P5,'318'!$B$4:$K$18,VLOOKUP($I5,'318'!$X$23:$Y$31,2,TRUE),TRUE)</f>
        <v>1,00</v>
      </c>
      <c r="BC5" s="24" t="str">
        <f>VLOOKUP($P5,'318'!$B$24:$K$38,VLOOKUP($I5,'318'!$X$23:$Y$31,2))</f>
        <v>0,98</v>
      </c>
      <c r="BD5" s="25">
        <f t="shared" ref="BD5:BD17" si="17">(($P5-$AY5)*BA5+($AY5+5-$P5)*AZ5)/5</f>
        <v>1</v>
      </c>
      <c r="BE5" s="25">
        <f t="shared" ref="BE5:BE17" si="18">(($P5-$AY5)*BC5+($AY5+5-$P5)*BB5)/5</f>
        <v>1</v>
      </c>
      <c r="BF5" s="25">
        <f t="shared" si="9"/>
        <v>1</v>
      </c>
      <c r="BG5" s="24" t="str">
        <f>VLOOKUP($P5,'318'!$N$4:$W$18,VLOOKUP($I5,'318'!$X$2:$Y$10,2,TRUE),TRUE)</f>
        <v>1,00</v>
      </c>
      <c r="BH5" s="24" t="str">
        <f>VLOOKUP($P5,'318'!$N$24:$W$38,VLOOKUP($I5,'318'!$X$2:$Y$10,2))</f>
        <v>0,96</v>
      </c>
      <c r="BI5" s="24" t="str">
        <f>VLOOKUP($P5,'318'!$N$4:$W$18,VLOOKUP($I5,'318'!$X$23:$Y$31,2,TRUE),TRUE)</f>
        <v>1,00</v>
      </c>
      <c r="BJ5" s="24" t="str">
        <f>VLOOKUP($P5,'318'!$N$24:$W$38,VLOOKUP($I5,'318'!$X$23:$Y$31,2))</f>
        <v>0,96</v>
      </c>
      <c r="BK5" s="25">
        <f t="shared" ref="BK5:BK17" si="19">(($P5-$AY5)*BH5+($AY5+5-$P5)*BG5)/5</f>
        <v>1</v>
      </c>
      <c r="BL5" s="25">
        <f t="shared" ref="BL5:BL17" si="20">(($P5-$AY5)*BJ5+($AY5+5-$P5)*BI5)/5</f>
        <v>1</v>
      </c>
      <c r="BM5" s="25">
        <f t="shared" si="10"/>
        <v>1</v>
      </c>
    </row>
    <row r="6" spans="1:66" ht="15.95" customHeight="1" x14ac:dyDescent="0.25">
      <c r="B6" s="3"/>
      <c r="C6" s="3"/>
      <c r="D6" s="3"/>
      <c r="E6" s="3"/>
      <c r="F6" s="3"/>
      <c r="G6" s="3"/>
      <c r="H6" s="3"/>
      <c r="I6" s="3"/>
      <c r="J6" s="91">
        <f t="shared" si="11"/>
        <v>0</v>
      </c>
      <c r="K6" s="92">
        <f t="shared" ref="K6:K16" si="21">AB6</f>
        <v>1</v>
      </c>
      <c r="L6" s="92">
        <f t="shared" ref="L6:L16" si="22">AI6</f>
        <v>1</v>
      </c>
      <c r="M6" s="4">
        <f t="shared" si="12"/>
        <v>0</v>
      </c>
      <c r="N6" s="22">
        <f t="shared" ref="N6:N16" si="23">AQ6</f>
        <v>1</v>
      </c>
      <c r="O6" s="22">
        <f t="shared" ref="O6:O16" si="24">AX6</f>
        <v>1</v>
      </c>
      <c r="P6" s="4">
        <f t="shared" si="13"/>
        <v>0</v>
      </c>
      <c r="Q6" s="22">
        <f t="shared" ref="Q6:Q16" si="25">BF6</f>
        <v>1</v>
      </c>
      <c r="R6" s="22">
        <f t="shared" ref="R6:R16" si="26">BM6</f>
        <v>1</v>
      </c>
      <c r="T6" s="24">
        <f>VLOOKUP(I6,'318'!$X$2:$X$10,1)</f>
        <v>0</v>
      </c>
      <c r="U6" s="20">
        <f>VLOOKUP(J6,'318'!$B$4:$B$18,1)</f>
        <v>0</v>
      </c>
      <c r="V6" s="24" t="str">
        <f>VLOOKUP($J6,'318'!$B$4:$K$18,VLOOKUP($I6,'318'!$X$2:$Y$10,2,TRUE),TRUE)</f>
        <v>1,00</v>
      </c>
      <c r="W6" s="24" t="str">
        <f>VLOOKUP($J6,'318'!$B$24:$K$38,VLOOKUP($I6,'318'!$X$2:$Y$10,2))</f>
        <v>1,00</v>
      </c>
      <c r="X6" s="24" t="str">
        <f>VLOOKUP($J6,'318'!$B$4:$K$18,VLOOKUP($I6,'318'!$X$23:$Y$31,2,TRUE),TRUE)</f>
        <v>1,00</v>
      </c>
      <c r="Y6" s="24" t="str">
        <f>VLOOKUP($J6,'318'!$B$24:$K$38,VLOOKUP($I6,'318'!$X$23:$Y$31,2))</f>
        <v>0,98</v>
      </c>
      <c r="Z6" s="25">
        <f t="shared" si="14"/>
        <v>1</v>
      </c>
      <c r="AA6" s="25">
        <f t="shared" si="15"/>
        <v>1</v>
      </c>
      <c r="AB6" s="25">
        <f t="shared" si="16"/>
        <v>1</v>
      </c>
      <c r="AC6" s="24" t="str">
        <f>VLOOKUP($J6,'318'!$N$4:$W$18,VLOOKUP($I6,'318'!$X$2:$Y$10,2,TRUE),TRUE)</f>
        <v>1,00</v>
      </c>
      <c r="AD6" s="24" t="str">
        <f>VLOOKUP($J6,'318'!$N$24:$W$38,VLOOKUP($I6,'318'!$X$2:$Y$10,2))</f>
        <v>0,96</v>
      </c>
      <c r="AE6" s="24" t="str">
        <f>VLOOKUP($J6,'318'!$N$4:$W$18,VLOOKUP($I6,'318'!$X$23:$Y$31,2,TRUE),TRUE)</f>
        <v>1,00</v>
      </c>
      <c r="AF6" s="24" t="str">
        <f>VLOOKUP($J6,'318'!$N$24:$W$38,VLOOKUP($I6,'318'!$X$23:$Y$31,2))</f>
        <v>0,96</v>
      </c>
      <c r="AG6" s="25">
        <f t="shared" si="0"/>
        <v>1</v>
      </c>
      <c r="AH6" s="25">
        <f t="shared" si="1"/>
        <v>1</v>
      </c>
      <c r="AI6" s="25">
        <f t="shared" si="2"/>
        <v>1</v>
      </c>
      <c r="AJ6" s="20">
        <f>VLOOKUP(M6,'318'!$B$4:$B$18,1)</f>
        <v>0</v>
      </c>
      <c r="AK6" s="24" t="str">
        <f>VLOOKUP($M6,'318'!$B$4:$K$18,VLOOKUP($I6,'318'!$X$2:$Y$10,2,TRUE),TRUE)</f>
        <v>1,00</v>
      </c>
      <c r="AL6" s="24" t="str">
        <f>VLOOKUP($M6,'318'!$B$24:$K$38,VLOOKUP($I6,'318'!$X$2:$Y$10,2))</f>
        <v>1,00</v>
      </c>
      <c r="AM6" s="24" t="str">
        <f>VLOOKUP($M6,'318'!$B$4:$K$18,VLOOKUP($I6,'318'!$X$23:$Y$31,2,TRUE),TRUE)</f>
        <v>1,00</v>
      </c>
      <c r="AN6" s="24" t="str">
        <f>VLOOKUP($M6,'318'!$B$24:$K$38,VLOOKUP($I6,'318'!$X$23:$Y$31,2))</f>
        <v>0,98</v>
      </c>
      <c r="AO6" s="25">
        <f t="shared" si="3"/>
        <v>1</v>
      </c>
      <c r="AP6" s="25">
        <f t="shared" si="4"/>
        <v>1</v>
      </c>
      <c r="AQ6" s="25">
        <f t="shared" si="5"/>
        <v>1</v>
      </c>
      <c r="AR6" s="24" t="str">
        <f>VLOOKUP($M6,'318'!$N$4:$W$18,VLOOKUP($I6,'318'!$X$2:$Y$10,2,TRUE),TRUE)</f>
        <v>1,00</v>
      </c>
      <c r="AS6" s="24" t="str">
        <f>VLOOKUP($M6,'318'!$N$24:$W$38,VLOOKUP($I6,'318'!$X$2:$Y$10,2))</f>
        <v>0,96</v>
      </c>
      <c r="AT6" s="24" t="str">
        <f>VLOOKUP($M6,'318'!$N$4:$W$18,VLOOKUP($I6,'318'!$X$23:$Y$31,2,TRUE),TRUE)</f>
        <v>1,00</v>
      </c>
      <c r="AU6" s="24" t="str">
        <f>VLOOKUP($M6,'318'!$N$24:$W$38,VLOOKUP($I6,'318'!$X$23:$Y$31,2))</f>
        <v>0,96</v>
      </c>
      <c r="AV6" s="25">
        <f t="shared" si="6"/>
        <v>1</v>
      </c>
      <c r="AW6" s="25">
        <f t="shared" si="7"/>
        <v>1</v>
      </c>
      <c r="AX6" s="25">
        <f t="shared" si="8"/>
        <v>1</v>
      </c>
      <c r="AY6" s="20">
        <f>VLOOKUP(P6,'318'!$B$4:$B$18,1)</f>
        <v>0</v>
      </c>
      <c r="AZ6" s="24" t="str">
        <f>VLOOKUP($P6,'318'!$B$4:$K$18,VLOOKUP($I6,'318'!$X$2:$Y$10,2,TRUE),TRUE)</f>
        <v>1,00</v>
      </c>
      <c r="BA6" s="24" t="str">
        <f>VLOOKUP($P6,'318'!$B$24:$K$38,VLOOKUP($I6,'318'!$X$2:$Y$10,2))</f>
        <v>1,00</v>
      </c>
      <c r="BB6" s="24" t="str">
        <f>VLOOKUP($P6,'318'!$B$4:$K$18,VLOOKUP($I6,'318'!$X$23:$Y$31,2,TRUE),TRUE)</f>
        <v>1,00</v>
      </c>
      <c r="BC6" s="24" t="str">
        <f>VLOOKUP($P6,'318'!$B$24:$K$38,VLOOKUP($I6,'318'!$X$23:$Y$31,2))</f>
        <v>0,98</v>
      </c>
      <c r="BD6" s="25">
        <f t="shared" si="17"/>
        <v>1</v>
      </c>
      <c r="BE6" s="25">
        <f t="shared" si="18"/>
        <v>1</v>
      </c>
      <c r="BF6" s="25">
        <f t="shared" si="9"/>
        <v>1</v>
      </c>
      <c r="BG6" s="24" t="str">
        <f>VLOOKUP($P6,'318'!$N$4:$W$18,VLOOKUP($I6,'318'!$X$2:$Y$10,2,TRUE),TRUE)</f>
        <v>1,00</v>
      </c>
      <c r="BH6" s="24" t="str">
        <f>VLOOKUP($P6,'318'!$N$24:$W$38,VLOOKUP($I6,'318'!$X$2:$Y$10,2))</f>
        <v>0,96</v>
      </c>
      <c r="BI6" s="24" t="str">
        <f>VLOOKUP($P6,'318'!$N$4:$W$18,VLOOKUP($I6,'318'!$X$23:$Y$31,2,TRUE),TRUE)</f>
        <v>1,00</v>
      </c>
      <c r="BJ6" s="24" t="str">
        <f>VLOOKUP($P6,'318'!$N$24:$W$38,VLOOKUP($I6,'318'!$X$23:$Y$31,2))</f>
        <v>0,96</v>
      </c>
      <c r="BK6" s="25">
        <f t="shared" si="19"/>
        <v>1</v>
      </c>
      <c r="BL6" s="25">
        <f t="shared" si="20"/>
        <v>1</v>
      </c>
      <c r="BM6" s="25">
        <f t="shared" si="10"/>
        <v>1</v>
      </c>
    </row>
    <row r="7" spans="1:66" ht="15.95" customHeight="1" x14ac:dyDescent="0.25">
      <c r="B7" s="3"/>
      <c r="C7" s="3"/>
      <c r="D7" s="3"/>
      <c r="E7" s="3"/>
      <c r="F7" s="3"/>
      <c r="G7" s="3"/>
      <c r="H7" s="3"/>
      <c r="I7" s="3"/>
      <c r="J7" s="91">
        <f t="shared" si="11"/>
        <v>0</v>
      </c>
      <c r="K7" s="92">
        <f t="shared" si="21"/>
        <v>1</v>
      </c>
      <c r="L7" s="92">
        <f t="shared" si="22"/>
        <v>1</v>
      </c>
      <c r="M7" s="4">
        <f t="shared" si="12"/>
        <v>0</v>
      </c>
      <c r="N7" s="22">
        <f t="shared" si="23"/>
        <v>1</v>
      </c>
      <c r="O7" s="22">
        <f t="shared" si="24"/>
        <v>1</v>
      </c>
      <c r="P7" s="4">
        <f t="shared" si="13"/>
        <v>0</v>
      </c>
      <c r="Q7" s="22">
        <f t="shared" si="25"/>
        <v>1</v>
      </c>
      <c r="R7" s="22">
        <f t="shared" si="26"/>
        <v>1</v>
      </c>
      <c r="T7" s="24">
        <f>VLOOKUP(I7,'318'!$X$2:$X$10,1)</f>
        <v>0</v>
      </c>
      <c r="U7" s="20">
        <f>VLOOKUP(J7,'318'!$B$4:$B$18,1)</f>
        <v>0</v>
      </c>
      <c r="V7" s="24" t="str">
        <f>VLOOKUP($J7,'318'!$B$4:$K$18,VLOOKUP($I7,'318'!$X$2:$Y$10,2,TRUE),TRUE)</f>
        <v>1,00</v>
      </c>
      <c r="W7" s="24" t="str">
        <f>VLOOKUP($J7,'318'!$B$24:$K$38,VLOOKUP($I7,'318'!$X$2:$Y$10,2))</f>
        <v>1,00</v>
      </c>
      <c r="X7" s="24" t="str">
        <f>VLOOKUP($J7,'318'!$B$4:$K$18,VLOOKUP($I7,'318'!$X$23:$Y$31,2,TRUE),TRUE)</f>
        <v>1,00</v>
      </c>
      <c r="Y7" s="24" t="str">
        <f>VLOOKUP($J7,'318'!$B$24:$K$38,VLOOKUP($I7,'318'!$X$23:$Y$31,2))</f>
        <v>0,98</v>
      </c>
      <c r="Z7" s="25">
        <f t="shared" si="14"/>
        <v>1</v>
      </c>
      <c r="AA7" s="25">
        <f t="shared" si="15"/>
        <v>1</v>
      </c>
      <c r="AB7" s="25">
        <f t="shared" si="16"/>
        <v>1</v>
      </c>
      <c r="AC7" s="24" t="str">
        <f>VLOOKUP($J7,'318'!$N$4:$W$18,VLOOKUP($I7,'318'!$X$2:$Y$10,2,TRUE),TRUE)</f>
        <v>1,00</v>
      </c>
      <c r="AD7" s="24" t="str">
        <f>VLOOKUP($J7,'318'!$N$24:$W$38,VLOOKUP($I7,'318'!$X$2:$Y$10,2))</f>
        <v>0,96</v>
      </c>
      <c r="AE7" s="24" t="str">
        <f>VLOOKUP($J7,'318'!$N$4:$W$18,VLOOKUP($I7,'318'!$X$23:$Y$31,2,TRUE),TRUE)</f>
        <v>1,00</v>
      </c>
      <c r="AF7" s="24" t="str">
        <f>VLOOKUP($J7,'318'!$N$24:$W$38,VLOOKUP($I7,'318'!$X$23:$Y$31,2))</f>
        <v>0,96</v>
      </c>
      <c r="AG7" s="25">
        <f t="shared" si="0"/>
        <v>1</v>
      </c>
      <c r="AH7" s="25">
        <f t="shared" si="1"/>
        <v>1</v>
      </c>
      <c r="AI7" s="25">
        <f t="shared" si="2"/>
        <v>1</v>
      </c>
      <c r="AJ7" s="20">
        <f>VLOOKUP(M7,'318'!$B$4:$B$18,1)</f>
        <v>0</v>
      </c>
      <c r="AK7" s="24" t="str">
        <f>VLOOKUP($M7,'318'!$B$4:$K$18,VLOOKUP($I7,'318'!$X$2:$Y$10,2,TRUE),TRUE)</f>
        <v>1,00</v>
      </c>
      <c r="AL7" s="24" t="str">
        <f>VLOOKUP($M7,'318'!$B$24:$K$38,VLOOKUP($I7,'318'!$X$2:$Y$10,2))</f>
        <v>1,00</v>
      </c>
      <c r="AM7" s="24" t="str">
        <f>VLOOKUP($M7,'318'!$B$4:$K$18,VLOOKUP($I7,'318'!$X$23:$Y$31,2,TRUE),TRUE)</f>
        <v>1,00</v>
      </c>
      <c r="AN7" s="24" t="str">
        <f>VLOOKUP($M7,'318'!$B$24:$K$38,VLOOKUP($I7,'318'!$X$23:$Y$31,2))</f>
        <v>0,98</v>
      </c>
      <c r="AO7" s="25">
        <f t="shared" si="3"/>
        <v>1</v>
      </c>
      <c r="AP7" s="25">
        <f t="shared" si="4"/>
        <v>1</v>
      </c>
      <c r="AQ7" s="25">
        <f t="shared" si="5"/>
        <v>1</v>
      </c>
      <c r="AR7" s="24" t="str">
        <f>VLOOKUP($M7,'318'!$N$4:$W$18,VLOOKUP($I7,'318'!$X$2:$Y$10,2,TRUE),TRUE)</f>
        <v>1,00</v>
      </c>
      <c r="AS7" s="24" t="str">
        <f>VLOOKUP($M7,'318'!$N$24:$W$38,VLOOKUP($I7,'318'!$X$2:$Y$10,2))</f>
        <v>0,96</v>
      </c>
      <c r="AT7" s="24" t="str">
        <f>VLOOKUP($M7,'318'!$N$4:$W$18,VLOOKUP($I7,'318'!$X$23:$Y$31,2,TRUE),TRUE)</f>
        <v>1,00</v>
      </c>
      <c r="AU7" s="24" t="str">
        <f>VLOOKUP($M7,'318'!$N$24:$W$38,VLOOKUP($I7,'318'!$X$23:$Y$31,2))</f>
        <v>0,96</v>
      </c>
      <c r="AV7" s="25">
        <f t="shared" si="6"/>
        <v>1</v>
      </c>
      <c r="AW7" s="25">
        <f t="shared" si="7"/>
        <v>1</v>
      </c>
      <c r="AX7" s="25">
        <f t="shared" si="8"/>
        <v>1</v>
      </c>
      <c r="AY7" s="20">
        <f>VLOOKUP(P7,'318'!$B$4:$B$18,1)</f>
        <v>0</v>
      </c>
      <c r="AZ7" s="24" t="str">
        <f>VLOOKUP($P7,'318'!$B$4:$K$18,VLOOKUP($I7,'318'!$X$2:$Y$10,2,TRUE),TRUE)</f>
        <v>1,00</v>
      </c>
      <c r="BA7" s="24" t="str">
        <f>VLOOKUP($P7,'318'!$B$24:$K$38,VLOOKUP($I7,'318'!$X$2:$Y$10,2))</f>
        <v>1,00</v>
      </c>
      <c r="BB7" s="24" t="str">
        <f>VLOOKUP($P7,'318'!$B$4:$K$18,VLOOKUP($I7,'318'!$X$23:$Y$31,2,TRUE),TRUE)</f>
        <v>1,00</v>
      </c>
      <c r="BC7" s="24" t="str">
        <f>VLOOKUP($P7,'318'!$B$24:$K$38,VLOOKUP($I7,'318'!$X$23:$Y$31,2))</f>
        <v>0,98</v>
      </c>
      <c r="BD7" s="25">
        <f t="shared" si="17"/>
        <v>1</v>
      </c>
      <c r="BE7" s="25">
        <f t="shared" si="18"/>
        <v>1</v>
      </c>
      <c r="BF7" s="25">
        <f t="shared" si="9"/>
        <v>1</v>
      </c>
      <c r="BG7" s="24" t="str">
        <f>VLOOKUP($P7,'318'!$N$4:$W$18,VLOOKUP($I7,'318'!$X$2:$Y$10,2,TRUE),TRUE)</f>
        <v>1,00</v>
      </c>
      <c r="BH7" s="24" t="str">
        <f>VLOOKUP($P7,'318'!$N$24:$W$38,VLOOKUP($I7,'318'!$X$2:$Y$10,2))</f>
        <v>0,96</v>
      </c>
      <c r="BI7" s="24" t="str">
        <f>VLOOKUP($P7,'318'!$N$4:$W$18,VLOOKUP($I7,'318'!$X$23:$Y$31,2,TRUE),TRUE)</f>
        <v>1,00</v>
      </c>
      <c r="BJ7" s="24" t="str">
        <f>VLOOKUP($P7,'318'!$N$24:$W$38,VLOOKUP($I7,'318'!$X$23:$Y$31,2))</f>
        <v>0,96</v>
      </c>
      <c r="BK7" s="25">
        <f t="shared" si="19"/>
        <v>1</v>
      </c>
      <c r="BL7" s="25">
        <f t="shared" si="20"/>
        <v>1</v>
      </c>
      <c r="BM7" s="25">
        <f t="shared" si="10"/>
        <v>1</v>
      </c>
    </row>
    <row r="8" spans="1:66" ht="15.95" customHeight="1" x14ac:dyDescent="0.25">
      <c r="B8" s="3"/>
      <c r="C8" s="3"/>
      <c r="D8" s="3"/>
      <c r="E8" s="3"/>
      <c r="F8" s="3"/>
      <c r="G8" s="3"/>
      <c r="H8" s="3"/>
      <c r="I8" s="3"/>
      <c r="J8" s="4">
        <f t="shared" si="11"/>
        <v>0</v>
      </c>
      <c r="K8" s="22">
        <f t="shared" si="21"/>
        <v>1</v>
      </c>
      <c r="L8" s="22">
        <f t="shared" si="22"/>
        <v>1</v>
      </c>
      <c r="M8" s="4">
        <f t="shared" si="12"/>
        <v>0</v>
      </c>
      <c r="N8" s="22">
        <f t="shared" si="23"/>
        <v>1</v>
      </c>
      <c r="O8" s="22">
        <f t="shared" si="24"/>
        <v>1</v>
      </c>
      <c r="P8" s="4">
        <f t="shared" si="13"/>
        <v>0</v>
      </c>
      <c r="Q8" s="22">
        <f t="shared" si="25"/>
        <v>1</v>
      </c>
      <c r="R8" s="22">
        <f t="shared" si="26"/>
        <v>1</v>
      </c>
      <c r="T8" s="24">
        <f>VLOOKUP(I8,'318'!$X$2:$X$10,1)</f>
        <v>0</v>
      </c>
      <c r="U8" s="20">
        <f>VLOOKUP(J8,'318'!$B$4:$B$18,1)</f>
        <v>0</v>
      </c>
      <c r="V8" s="24" t="str">
        <f>VLOOKUP($J8,'318'!$B$4:$K$18,VLOOKUP($I8,'318'!$X$2:$Y$10,2,TRUE),TRUE)</f>
        <v>1,00</v>
      </c>
      <c r="W8" s="24" t="str">
        <f>VLOOKUP($J8,'318'!$B$24:$K$38,VLOOKUP($I8,'318'!$X$2:$Y$10,2))</f>
        <v>1,00</v>
      </c>
      <c r="X8" s="24" t="str">
        <f>VLOOKUP($J8,'318'!$B$4:$K$18,VLOOKUP($I8,'318'!$X$23:$Y$31,2,TRUE),TRUE)</f>
        <v>1,00</v>
      </c>
      <c r="Y8" s="24" t="str">
        <f>VLOOKUP($J8,'318'!$B$24:$K$38,VLOOKUP($I8,'318'!$X$23:$Y$31,2))</f>
        <v>0,98</v>
      </c>
      <c r="Z8" s="25">
        <f t="shared" si="14"/>
        <v>1</v>
      </c>
      <c r="AA8" s="25">
        <f t="shared" si="15"/>
        <v>1</v>
      </c>
      <c r="AB8" s="25">
        <f t="shared" si="16"/>
        <v>1</v>
      </c>
      <c r="AC8" s="24" t="str">
        <f>VLOOKUP($J8,'318'!$N$4:$W$18,VLOOKUP($I8,'318'!$X$2:$Y$10,2,TRUE),TRUE)</f>
        <v>1,00</v>
      </c>
      <c r="AD8" s="24" t="str">
        <f>VLOOKUP($J8,'318'!$N$24:$W$38,VLOOKUP($I8,'318'!$X$2:$Y$10,2))</f>
        <v>0,96</v>
      </c>
      <c r="AE8" s="24" t="str">
        <f>VLOOKUP($J8,'318'!$N$4:$W$18,VLOOKUP($I8,'318'!$X$23:$Y$31,2,TRUE),TRUE)</f>
        <v>1,00</v>
      </c>
      <c r="AF8" s="24" t="str">
        <f>VLOOKUP($J8,'318'!$N$24:$W$38,VLOOKUP($I8,'318'!$X$23:$Y$31,2))</f>
        <v>0,96</v>
      </c>
      <c r="AG8" s="25">
        <f t="shared" si="0"/>
        <v>1</v>
      </c>
      <c r="AH8" s="25">
        <f t="shared" si="1"/>
        <v>1</v>
      </c>
      <c r="AI8" s="25">
        <f t="shared" si="2"/>
        <v>1</v>
      </c>
      <c r="AJ8" s="20">
        <f>VLOOKUP(M8,'318'!$B$4:$B$18,1)</f>
        <v>0</v>
      </c>
      <c r="AK8" s="24" t="str">
        <f>VLOOKUP($M8,'318'!$B$4:$K$18,VLOOKUP($I8,'318'!$X$2:$Y$10,2,TRUE),TRUE)</f>
        <v>1,00</v>
      </c>
      <c r="AL8" s="24" t="str">
        <f>VLOOKUP($M8,'318'!$B$24:$K$38,VLOOKUP($I8,'318'!$X$2:$Y$10,2))</f>
        <v>1,00</v>
      </c>
      <c r="AM8" s="24" t="str">
        <f>VLOOKUP($M8,'318'!$B$4:$K$18,VLOOKUP($I8,'318'!$X$23:$Y$31,2,TRUE),TRUE)</f>
        <v>1,00</v>
      </c>
      <c r="AN8" s="24" t="str">
        <f>VLOOKUP($M8,'318'!$B$24:$K$38,VLOOKUP($I8,'318'!$X$23:$Y$31,2))</f>
        <v>0,98</v>
      </c>
      <c r="AO8" s="25">
        <f t="shared" si="3"/>
        <v>1</v>
      </c>
      <c r="AP8" s="25">
        <f t="shared" si="4"/>
        <v>1</v>
      </c>
      <c r="AQ8" s="25">
        <f t="shared" si="5"/>
        <v>1</v>
      </c>
      <c r="AR8" s="24" t="str">
        <f>VLOOKUP($M8,'318'!$N$4:$W$18,VLOOKUP($I8,'318'!$X$2:$Y$10,2,TRUE),TRUE)</f>
        <v>1,00</v>
      </c>
      <c r="AS8" s="24" t="str">
        <f>VLOOKUP($M8,'318'!$N$24:$W$38,VLOOKUP($I8,'318'!$X$2:$Y$10,2))</f>
        <v>0,96</v>
      </c>
      <c r="AT8" s="24" t="str">
        <f>VLOOKUP($M8,'318'!$N$4:$W$18,VLOOKUP($I8,'318'!$X$23:$Y$31,2,TRUE),TRUE)</f>
        <v>1,00</v>
      </c>
      <c r="AU8" s="24" t="str">
        <f>VLOOKUP($M8,'318'!$N$24:$W$38,VLOOKUP($I8,'318'!$X$23:$Y$31,2))</f>
        <v>0,96</v>
      </c>
      <c r="AV8" s="25">
        <f t="shared" si="6"/>
        <v>1</v>
      </c>
      <c r="AW8" s="25">
        <f t="shared" si="7"/>
        <v>1</v>
      </c>
      <c r="AX8" s="25">
        <f t="shared" si="8"/>
        <v>1</v>
      </c>
      <c r="AY8" s="20">
        <f>VLOOKUP(P8,'318'!$B$4:$B$18,1)</f>
        <v>0</v>
      </c>
      <c r="AZ8" s="24" t="str">
        <f>VLOOKUP($P8,'318'!$B$4:$K$18,VLOOKUP($I8,'318'!$X$2:$Y$10,2,TRUE),TRUE)</f>
        <v>1,00</v>
      </c>
      <c r="BA8" s="24" t="str">
        <f>VLOOKUP($P8,'318'!$B$24:$K$38,VLOOKUP($I8,'318'!$X$2:$Y$10,2))</f>
        <v>1,00</v>
      </c>
      <c r="BB8" s="24" t="str">
        <f>VLOOKUP($P8,'318'!$B$4:$K$18,VLOOKUP($I8,'318'!$X$23:$Y$31,2,TRUE),TRUE)</f>
        <v>1,00</v>
      </c>
      <c r="BC8" s="24" t="str">
        <f>VLOOKUP($P8,'318'!$B$24:$K$38,VLOOKUP($I8,'318'!$X$23:$Y$31,2))</f>
        <v>0,98</v>
      </c>
      <c r="BD8" s="25">
        <f t="shared" si="17"/>
        <v>1</v>
      </c>
      <c r="BE8" s="25">
        <f t="shared" si="18"/>
        <v>1</v>
      </c>
      <c r="BF8" s="25">
        <f t="shared" si="9"/>
        <v>1</v>
      </c>
      <c r="BG8" s="24" t="str">
        <f>VLOOKUP($P8,'318'!$N$4:$W$18,VLOOKUP($I8,'318'!$X$2:$Y$10,2,TRUE),TRUE)</f>
        <v>1,00</v>
      </c>
      <c r="BH8" s="24" t="str">
        <f>VLOOKUP($P8,'318'!$N$24:$W$38,VLOOKUP($I8,'318'!$X$2:$Y$10,2))</f>
        <v>0,96</v>
      </c>
      <c r="BI8" s="24" t="str">
        <f>VLOOKUP($P8,'318'!$N$4:$W$18,VLOOKUP($I8,'318'!$X$23:$Y$31,2,TRUE),TRUE)</f>
        <v>1,00</v>
      </c>
      <c r="BJ8" s="24" t="str">
        <f>VLOOKUP($P8,'318'!$N$24:$W$38,VLOOKUP($I8,'318'!$X$23:$Y$31,2))</f>
        <v>0,96</v>
      </c>
      <c r="BK8" s="25">
        <f t="shared" si="19"/>
        <v>1</v>
      </c>
      <c r="BL8" s="25">
        <f t="shared" si="20"/>
        <v>1</v>
      </c>
      <c r="BM8" s="25">
        <f t="shared" si="10"/>
        <v>1</v>
      </c>
    </row>
    <row r="9" spans="1:66" ht="15.95" customHeight="1" x14ac:dyDescent="0.25">
      <c r="B9" s="3"/>
      <c r="C9" s="3"/>
      <c r="D9" s="3"/>
      <c r="E9" s="3"/>
      <c r="F9" s="3">
        <v>0.1</v>
      </c>
      <c r="G9" s="3">
        <v>1</v>
      </c>
      <c r="H9" s="3"/>
      <c r="I9" s="3"/>
      <c r="J9" s="4">
        <f t="shared" si="11"/>
        <v>0</v>
      </c>
      <c r="K9" s="22">
        <f t="shared" si="21"/>
        <v>1</v>
      </c>
      <c r="L9" s="22">
        <f t="shared" si="22"/>
        <v>1</v>
      </c>
      <c r="M9" s="4">
        <f t="shared" si="12"/>
        <v>0</v>
      </c>
      <c r="N9" s="22">
        <f t="shared" si="23"/>
        <v>1</v>
      </c>
      <c r="O9" s="22">
        <f t="shared" si="24"/>
        <v>1</v>
      </c>
      <c r="P9" s="4">
        <f t="shared" si="13"/>
        <v>0</v>
      </c>
      <c r="Q9" s="22">
        <f t="shared" si="25"/>
        <v>1</v>
      </c>
      <c r="R9" s="22">
        <f t="shared" si="26"/>
        <v>1</v>
      </c>
      <c r="T9" s="24">
        <f>VLOOKUP(I9,'318'!$X$2:$X$10,1)</f>
        <v>0</v>
      </c>
      <c r="U9" s="20">
        <f>VLOOKUP(J9,'318'!$B$4:$B$18,1)</f>
        <v>0</v>
      </c>
      <c r="V9" s="24" t="str">
        <f>VLOOKUP($J9,'318'!$B$4:$K$18,VLOOKUP($I9,'318'!$X$2:$Y$10,2,TRUE),TRUE)</f>
        <v>1,00</v>
      </c>
      <c r="W9" s="24" t="str">
        <f>VLOOKUP($J9,'318'!$B$24:$K$38,VLOOKUP($I9,'318'!$X$2:$Y$10,2))</f>
        <v>1,00</v>
      </c>
      <c r="X9" s="24" t="str">
        <f>VLOOKUP($J9,'318'!$B$4:$K$18,VLOOKUP($I9,'318'!$X$23:$Y$31,2,TRUE),TRUE)</f>
        <v>1,00</v>
      </c>
      <c r="Y9" s="24" t="str">
        <f>VLOOKUP($J9,'318'!$B$24:$K$38,VLOOKUP($I9,'318'!$X$23:$Y$31,2))</f>
        <v>0,98</v>
      </c>
      <c r="Z9" s="25">
        <f t="shared" si="14"/>
        <v>1</v>
      </c>
      <c r="AA9" s="25">
        <f t="shared" si="15"/>
        <v>1</v>
      </c>
      <c r="AB9" s="25">
        <f t="shared" si="16"/>
        <v>1</v>
      </c>
      <c r="AC9" s="24" t="str">
        <f>VLOOKUP($J9,'318'!$N$4:$W$18,VLOOKUP($I9,'318'!$X$2:$Y$10,2,TRUE),TRUE)</f>
        <v>1,00</v>
      </c>
      <c r="AD9" s="24" t="str">
        <f>VLOOKUP($J9,'318'!$N$24:$W$38,VLOOKUP($I9,'318'!$X$2:$Y$10,2))</f>
        <v>0,96</v>
      </c>
      <c r="AE9" s="24" t="str">
        <f>VLOOKUP($J9,'318'!$N$4:$W$18,VLOOKUP($I9,'318'!$X$23:$Y$31,2,TRUE),TRUE)</f>
        <v>1,00</v>
      </c>
      <c r="AF9" s="24" t="str">
        <f>VLOOKUP($J9,'318'!$N$24:$W$38,VLOOKUP($I9,'318'!$X$23:$Y$31,2))</f>
        <v>0,96</v>
      </c>
      <c r="AG9" s="25">
        <f t="shared" si="0"/>
        <v>1</v>
      </c>
      <c r="AH9" s="25">
        <f t="shared" si="1"/>
        <v>1</v>
      </c>
      <c r="AI9" s="25">
        <f t="shared" si="2"/>
        <v>1</v>
      </c>
      <c r="AJ9" s="20">
        <f>VLOOKUP(M9,'318'!$B$4:$B$18,1)</f>
        <v>0</v>
      </c>
      <c r="AK9" s="24" t="str">
        <f>VLOOKUP($M9,'318'!$B$4:$K$18,VLOOKUP($I9,'318'!$X$2:$Y$10,2,TRUE),TRUE)</f>
        <v>1,00</v>
      </c>
      <c r="AL9" s="24" t="str">
        <f>VLOOKUP($M9,'318'!$B$24:$K$38,VLOOKUP($I9,'318'!$X$2:$Y$10,2))</f>
        <v>1,00</v>
      </c>
      <c r="AM9" s="24" t="str">
        <f>VLOOKUP($M9,'318'!$B$4:$K$18,VLOOKUP($I9,'318'!$X$23:$Y$31,2,TRUE),TRUE)</f>
        <v>1,00</v>
      </c>
      <c r="AN9" s="24" t="str">
        <f>VLOOKUP($M9,'318'!$B$24:$K$38,VLOOKUP($I9,'318'!$X$23:$Y$31,2))</f>
        <v>0,98</v>
      </c>
      <c r="AO9" s="25">
        <f t="shared" si="3"/>
        <v>1</v>
      </c>
      <c r="AP9" s="25">
        <f t="shared" si="4"/>
        <v>1</v>
      </c>
      <c r="AQ9" s="25">
        <f t="shared" si="5"/>
        <v>1</v>
      </c>
      <c r="AR9" s="24" t="str">
        <f>VLOOKUP($M9,'318'!$N$4:$W$18,VLOOKUP($I9,'318'!$X$2:$Y$10,2,TRUE),TRUE)</f>
        <v>1,00</v>
      </c>
      <c r="AS9" s="24" t="str">
        <f>VLOOKUP($M9,'318'!$N$24:$W$38,VLOOKUP($I9,'318'!$X$2:$Y$10,2))</f>
        <v>0,96</v>
      </c>
      <c r="AT9" s="24" t="str">
        <f>VLOOKUP($M9,'318'!$N$4:$W$18,VLOOKUP($I9,'318'!$X$23:$Y$31,2,TRUE),TRUE)</f>
        <v>1,00</v>
      </c>
      <c r="AU9" s="24" t="str">
        <f>VLOOKUP($M9,'318'!$N$24:$W$38,VLOOKUP($I9,'318'!$X$23:$Y$31,2))</f>
        <v>0,96</v>
      </c>
      <c r="AV9" s="25">
        <f t="shared" si="6"/>
        <v>1</v>
      </c>
      <c r="AW9" s="25">
        <f t="shared" si="7"/>
        <v>1</v>
      </c>
      <c r="AX9" s="25">
        <f t="shared" si="8"/>
        <v>1</v>
      </c>
      <c r="AY9" s="20">
        <f>VLOOKUP(P9,'318'!$B$4:$B$18,1)</f>
        <v>0</v>
      </c>
      <c r="AZ9" s="24" t="str">
        <f>VLOOKUP($P9,'318'!$B$4:$K$18,VLOOKUP($I9,'318'!$X$2:$Y$10,2,TRUE),TRUE)</f>
        <v>1,00</v>
      </c>
      <c r="BA9" s="24" t="str">
        <f>VLOOKUP($P9,'318'!$B$24:$K$38,VLOOKUP($I9,'318'!$X$2:$Y$10,2))</f>
        <v>1,00</v>
      </c>
      <c r="BB9" s="24" t="str">
        <f>VLOOKUP($P9,'318'!$B$4:$K$18,VLOOKUP($I9,'318'!$X$23:$Y$31,2,TRUE),TRUE)</f>
        <v>1,00</v>
      </c>
      <c r="BC9" s="24" t="str">
        <f>VLOOKUP($P9,'318'!$B$24:$K$38,VLOOKUP($I9,'318'!$X$23:$Y$31,2))</f>
        <v>0,98</v>
      </c>
      <c r="BD9" s="25">
        <f t="shared" si="17"/>
        <v>1</v>
      </c>
      <c r="BE9" s="25">
        <f t="shared" si="18"/>
        <v>1</v>
      </c>
      <c r="BF9" s="25">
        <f t="shared" si="9"/>
        <v>1</v>
      </c>
      <c r="BG9" s="24" t="str">
        <f>VLOOKUP($P9,'318'!$N$4:$W$18,VLOOKUP($I9,'318'!$X$2:$Y$10,2,TRUE),TRUE)</f>
        <v>1,00</v>
      </c>
      <c r="BH9" s="24" t="str">
        <f>VLOOKUP($P9,'318'!$N$24:$W$38,VLOOKUP($I9,'318'!$X$2:$Y$10,2))</f>
        <v>0,96</v>
      </c>
      <c r="BI9" s="24" t="str">
        <f>VLOOKUP($P9,'318'!$N$4:$W$18,VLOOKUP($I9,'318'!$X$23:$Y$31,2,TRUE),TRUE)</f>
        <v>1,00</v>
      </c>
      <c r="BJ9" s="24" t="str">
        <f>VLOOKUP($P9,'318'!$N$24:$W$38,VLOOKUP($I9,'318'!$X$23:$Y$31,2))</f>
        <v>0,96</v>
      </c>
      <c r="BK9" s="25">
        <f t="shared" si="19"/>
        <v>1</v>
      </c>
      <c r="BL9" s="25">
        <f t="shared" si="20"/>
        <v>1</v>
      </c>
      <c r="BM9" s="25">
        <f t="shared" si="10"/>
        <v>1</v>
      </c>
    </row>
    <row r="10" spans="1:66" ht="15.95" customHeight="1" x14ac:dyDescent="0.25">
      <c r="B10" s="3"/>
      <c r="C10" s="3"/>
      <c r="D10" s="3"/>
      <c r="E10" s="3"/>
      <c r="F10" s="3">
        <v>0.1</v>
      </c>
      <c r="G10" s="3">
        <v>1</v>
      </c>
      <c r="H10" s="3"/>
      <c r="I10" s="3"/>
      <c r="J10" s="4">
        <f t="shared" si="11"/>
        <v>0</v>
      </c>
      <c r="K10" s="22">
        <f t="shared" si="21"/>
        <v>1</v>
      </c>
      <c r="L10" s="22">
        <f t="shared" si="22"/>
        <v>1</v>
      </c>
      <c r="M10" s="4">
        <f t="shared" si="12"/>
        <v>0</v>
      </c>
      <c r="N10" s="22">
        <f t="shared" si="23"/>
        <v>1</v>
      </c>
      <c r="O10" s="22">
        <f t="shared" si="24"/>
        <v>1</v>
      </c>
      <c r="P10" s="4">
        <f t="shared" si="13"/>
        <v>0</v>
      </c>
      <c r="Q10" s="22">
        <f t="shared" si="25"/>
        <v>1</v>
      </c>
      <c r="R10" s="22">
        <f t="shared" si="26"/>
        <v>1</v>
      </c>
      <c r="T10" s="24">
        <f>VLOOKUP(I10,'318'!$X$2:$X$10,1)</f>
        <v>0</v>
      </c>
      <c r="U10" s="20">
        <f>VLOOKUP(J10,'318'!$B$4:$B$18,1)</f>
        <v>0</v>
      </c>
      <c r="V10" s="24" t="str">
        <f>VLOOKUP($J10,'318'!$B$4:$K$18,VLOOKUP($I10,'318'!$X$2:$Y$10,2,TRUE),TRUE)</f>
        <v>1,00</v>
      </c>
      <c r="W10" s="24" t="str">
        <f>VLOOKUP($J10,'318'!$B$24:$K$38,VLOOKUP($I10,'318'!$X$2:$Y$10,2))</f>
        <v>1,00</v>
      </c>
      <c r="X10" s="24" t="str">
        <f>VLOOKUP($J10,'318'!$B$4:$K$18,VLOOKUP($I10,'318'!$X$23:$Y$31,2,TRUE),TRUE)</f>
        <v>1,00</v>
      </c>
      <c r="Y10" s="24" t="str">
        <f>VLOOKUP($J10,'318'!$B$24:$K$38,VLOOKUP($I10,'318'!$X$23:$Y$31,2))</f>
        <v>0,98</v>
      </c>
      <c r="Z10" s="25">
        <f t="shared" si="14"/>
        <v>1</v>
      </c>
      <c r="AA10" s="25">
        <f t="shared" si="15"/>
        <v>1</v>
      </c>
      <c r="AB10" s="25">
        <f t="shared" si="16"/>
        <v>1</v>
      </c>
      <c r="AC10" s="24" t="str">
        <f>VLOOKUP($J10,'318'!$N$4:$W$18,VLOOKUP($I10,'318'!$X$2:$Y$10,2,TRUE),TRUE)</f>
        <v>1,00</v>
      </c>
      <c r="AD10" s="24" t="str">
        <f>VLOOKUP($J10,'318'!$N$24:$W$38,VLOOKUP($I10,'318'!$X$2:$Y$10,2))</f>
        <v>0,96</v>
      </c>
      <c r="AE10" s="24" t="str">
        <f>VLOOKUP($J10,'318'!$N$4:$W$18,VLOOKUP($I10,'318'!$X$23:$Y$31,2,TRUE),TRUE)</f>
        <v>1,00</v>
      </c>
      <c r="AF10" s="24" t="str">
        <f>VLOOKUP($J10,'318'!$N$24:$W$38,VLOOKUP($I10,'318'!$X$23:$Y$31,2))</f>
        <v>0,96</v>
      </c>
      <c r="AG10" s="25">
        <f t="shared" si="0"/>
        <v>1</v>
      </c>
      <c r="AH10" s="25">
        <f t="shared" si="1"/>
        <v>1</v>
      </c>
      <c r="AI10" s="25">
        <f t="shared" si="2"/>
        <v>1</v>
      </c>
      <c r="AJ10" s="20">
        <f>VLOOKUP(M10,'318'!$B$4:$B$18,1)</f>
        <v>0</v>
      </c>
      <c r="AK10" s="24" t="str">
        <f>VLOOKUP($M10,'318'!$B$4:$K$18,VLOOKUP($I10,'318'!$X$2:$Y$10,2,TRUE),TRUE)</f>
        <v>1,00</v>
      </c>
      <c r="AL10" s="24" t="str">
        <f>VLOOKUP($M10,'318'!$B$24:$K$38,VLOOKUP($I10,'318'!$X$2:$Y$10,2))</f>
        <v>1,00</v>
      </c>
      <c r="AM10" s="24" t="str">
        <f>VLOOKUP($M10,'318'!$B$4:$K$18,VLOOKUP($I10,'318'!$X$23:$Y$31,2,TRUE),TRUE)</f>
        <v>1,00</v>
      </c>
      <c r="AN10" s="24" t="str">
        <f>VLOOKUP($M10,'318'!$B$24:$K$38,VLOOKUP($I10,'318'!$X$23:$Y$31,2))</f>
        <v>0,98</v>
      </c>
      <c r="AO10" s="25">
        <f t="shared" si="3"/>
        <v>1</v>
      </c>
      <c r="AP10" s="25">
        <f t="shared" si="4"/>
        <v>1</v>
      </c>
      <c r="AQ10" s="25">
        <f t="shared" si="5"/>
        <v>1</v>
      </c>
      <c r="AR10" s="24" t="str">
        <f>VLOOKUP($M10,'318'!$N$4:$W$18,VLOOKUP($I10,'318'!$X$2:$Y$10,2,TRUE),TRUE)</f>
        <v>1,00</v>
      </c>
      <c r="AS10" s="24" t="str">
        <f>VLOOKUP($M10,'318'!$N$24:$W$38,VLOOKUP($I10,'318'!$X$2:$Y$10,2))</f>
        <v>0,96</v>
      </c>
      <c r="AT10" s="24" t="str">
        <f>VLOOKUP($M10,'318'!$N$4:$W$18,VLOOKUP($I10,'318'!$X$23:$Y$31,2,TRUE),TRUE)</f>
        <v>1,00</v>
      </c>
      <c r="AU10" s="24" t="str">
        <f>VLOOKUP($M10,'318'!$N$24:$W$38,VLOOKUP($I10,'318'!$X$23:$Y$31,2))</f>
        <v>0,96</v>
      </c>
      <c r="AV10" s="25">
        <f t="shared" si="6"/>
        <v>1</v>
      </c>
      <c r="AW10" s="25">
        <f t="shared" si="7"/>
        <v>1</v>
      </c>
      <c r="AX10" s="25">
        <f t="shared" si="8"/>
        <v>1</v>
      </c>
      <c r="AY10" s="20">
        <f>VLOOKUP(P10,'318'!$B$4:$B$18,1)</f>
        <v>0</v>
      </c>
      <c r="AZ10" s="24" t="str">
        <f>VLOOKUP($P10,'318'!$B$4:$K$18,VLOOKUP($I10,'318'!$X$2:$Y$10,2,TRUE),TRUE)</f>
        <v>1,00</v>
      </c>
      <c r="BA10" s="24" t="str">
        <f>VLOOKUP($P10,'318'!$B$24:$K$38,VLOOKUP($I10,'318'!$X$2:$Y$10,2))</f>
        <v>1,00</v>
      </c>
      <c r="BB10" s="24" t="str">
        <f>VLOOKUP($P10,'318'!$B$4:$K$18,VLOOKUP($I10,'318'!$X$23:$Y$31,2,TRUE),TRUE)</f>
        <v>1,00</v>
      </c>
      <c r="BC10" s="24" t="str">
        <f>VLOOKUP($P10,'318'!$B$24:$K$38,VLOOKUP($I10,'318'!$X$23:$Y$31,2))</f>
        <v>0,98</v>
      </c>
      <c r="BD10" s="25">
        <f t="shared" si="17"/>
        <v>1</v>
      </c>
      <c r="BE10" s="25">
        <f t="shared" si="18"/>
        <v>1</v>
      </c>
      <c r="BF10" s="25">
        <f t="shared" si="9"/>
        <v>1</v>
      </c>
      <c r="BG10" s="24" t="str">
        <f>VLOOKUP($P10,'318'!$N$4:$W$18,VLOOKUP($I10,'318'!$X$2:$Y$10,2,TRUE),TRUE)</f>
        <v>1,00</v>
      </c>
      <c r="BH10" s="24" t="str">
        <f>VLOOKUP($P10,'318'!$N$24:$W$38,VLOOKUP($I10,'318'!$X$2:$Y$10,2))</f>
        <v>0,96</v>
      </c>
      <c r="BI10" s="24" t="str">
        <f>VLOOKUP($P10,'318'!$N$4:$W$18,VLOOKUP($I10,'318'!$X$23:$Y$31,2,TRUE),TRUE)</f>
        <v>1,00</v>
      </c>
      <c r="BJ10" s="24" t="str">
        <f>VLOOKUP($P10,'318'!$N$24:$W$38,VLOOKUP($I10,'318'!$X$23:$Y$31,2))</f>
        <v>0,96</v>
      </c>
      <c r="BK10" s="25">
        <f t="shared" si="19"/>
        <v>1</v>
      </c>
      <c r="BL10" s="25">
        <f t="shared" si="20"/>
        <v>1</v>
      </c>
      <c r="BM10" s="25">
        <f t="shared" si="10"/>
        <v>1</v>
      </c>
    </row>
    <row r="11" spans="1:66" ht="15.95" customHeight="1" x14ac:dyDescent="0.25">
      <c r="B11" s="3"/>
      <c r="C11" s="3"/>
      <c r="D11" s="3"/>
      <c r="E11" s="3"/>
      <c r="F11" s="3">
        <v>0.1</v>
      </c>
      <c r="G11" s="3">
        <v>1</v>
      </c>
      <c r="H11" s="3"/>
      <c r="I11" s="3"/>
      <c r="J11" s="4">
        <f t="shared" si="11"/>
        <v>0</v>
      </c>
      <c r="K11" s="22">
        <f t="shared" si="21"/>
        <v>1</v>
      </c>
      <c r="L11" s="22">
        <f t="shared" si="22"/>
        <v>1</v>
      </c>
      <c r="M11" s="4">
        <f t="shared" si="12"/>
        <v>0</v>
      </c>
      <c r="N11" s="22">
        <f t="shared" si="23"/>
        <v>1</v>
      </c>
      <c r="O11" s="22">
        <f t="shared" si="24"/>
        <v>1</v>
      </c>
      <c r="P11" s="4">
        <f t="shared" si="13"/>
        <v>0</v>
      </c>
      <c r="Q11" s="22">
        <f t="shared" si="25"/>
        <v>1</v>
      </c>
      <c r="R11" s="22">
        <f t="shared" si="26"/>
        <v>1</v>
      </c>
      <c r="T11" s="24">
        <f>VLOOKUP(I11,'318'!$X$2:$X$10,1)</f>
        <v>0</v>
      </c>
      <c r="U11" s="20">
        <f>VLOOKUP(J11,'318'!$B$4:$B$18,1)</f>
        <v>0</v>
      </c>
      <c r="V11" s="24" t="str">
        <f>VLOOKUP($J11,'318'!$B$4:$K$18,VLOOKUP($I11,'318'!$X$2:$Y$10,2,TRUE),TRUE)</f>
        <v>1,00</v>
      </c>
      <c r="W11" s="24" t="str">
        <f>VLOOKUP($J11,'318'!$B$24:$K$38,VLOOKUP($I11,'318'!$X$2:$Y$10,2))</f>
        <v>1,00</v>
      </c>
      <c r="X11" s="24" t="str">
        <f>VLOOKUP($J11,'318'!$B$4:$K$18,VLOOKUP($I11,'318'!$X$23:$Y$31,2,TRUE),TRUE)</f>
        <v>1,00</v>
      </c>
      <c r="Y11" s="24" t="str">
        <f>VLOOKUP($J11,'318'!$B$24:$K$38,VLOOKUP($I11,'318'!$X$23:$Y$31,2))</f>
        <v>0,98</v>
      </c>
      <c r="Z11" s="25">
        <f t="shared" si="14"/>
        <v>1</v>
      </c>
      <c r="AA11" s="25">
        <f t="shared" si="15"/>
        <v>1</v>
      </c>
      <c r="AB11" s="25">
        <f t="shared" si="16"/>
        <v>1</v>
      </c>
      <c r="AC11" s="24" t="str">
        <f>VLOOKUP($J11,'318'!$N$4:$W$18,VLOOKUP($I11,'318'!$X$2:$Y$10,2,TRUE),TRUE)</f>
        <v>1,00</v>
      </c>
      <c r="AD11" s="24" t="str">
        <f>VLOOKUP($J11,'318'!$N$24:$W$38,VLOOKUP($I11,'318'!$X$2:$Y$10,2))</f>
        <v>0,96</v>
      </c>
      <c r="AE11" s="24" t="str">
        <f>VLOOKUP($J11,'318'!$N$4:$W$18,VLOOKUP($I11,'318'!$X$23:$Y$31,2,TRUE),TRUE)</f>
        <v>1,00</v>
      </c>
      <c r="AF11" s="24" t="str">
        <f>VLOOKUP($J11,'318'!$N$24:$W$38,VLOOKUP($I11,'318'!$X$23:$Y$31,2))</f>
        <v>0,96</v>
      </c>
      <c r="AG11" s="25">
        <f t="shared" si="0"/>
        <v>1</v>
      </c>
      <c r="AH11" s="25">
        <f t="shared" si="1"/>
        <v>1</v>
      </c>
      <c r="AI11" s="25">
        <f t="shared" si="2"/>
        <v>1</v>
      </c>
      <c r="AJ11" s="20">
        <f>VLOOKUP(M11,'318'!$B$4:$B$18,1)</f>
        <v>0</v>
      </c>
      <c r="AK11" s="24" t="str">
        <f>VLOOKUP($M11,'318'!$B$4:$K$18,VLOOKUP($I11,'318'!$X$2:$Y$10,2,TRUE),TRUE)</f>
        <v>1,00</v>
      </c>
      <c r="AL11" s="24" t="str">
        <f>VLOOKUP($M11,'318'!$B$24:$K$38,VLOOKUP($I11,'318'!$X$2:$Y$10,2))</f>
        <v>1,00</v>
      </c>
      <c r="AM11" s="24" t="str">
        <f>VLOOKUP($M11,'318'!$B$4:$K$18,VLOOKUP($I11,'318'!$X$23:$Y$31,2,TRUE),TRUE)</f>
        <v>1,00</v>
      </c>
      <c r="AN11" s="24" t="str">
        <f>VLOOKUP($M11,'318'!$B$24:$K$38,VLOOKUP($I11,'318'!$X$23:$Y$31,2))</f>
        <v>0,98</v>
      </c>
      <c r="AO11" s="25">
        <f t="shared" si="3"/>
        <v>1</v>
      </c>
      <c r="AP11" s="25">
        <f t="shared" si="4"/>
        <v>1</v>
      </c>
      <c r="AQ11" s="25">
        <f t="shared" si="5"/>
        <v>1</v>
      </c>
      <c r="AR11" s="24" t="str">
        <f>VLOOKUP($M11,'318'!$N$4:$W$18,VLOOKUP($I11,'318'!$X$2:$Y$10,2,TRUE),TRUE)</f>
        <v>1,00</v>
      </c>
      <c r="AS11" s="24" t="str">
        <f>VLOOKUP($M11,'318'!$N$24:$W$38,VLOOKUP($I11,'318'!$X$2:$Y$10,2))</f>
        <v>0,96</v>
      </c>
      <c r="AT11" s="24" t="str">
        <f>VLOOKUP($M11,'318'!$N$4:$W$18,VLOOKUP($I11,'318'!$X$23:$Y$31,2,TRUE),TRUE)</f>
        <v>1,00</v>
      </c>
      <c r="AU11" s="24" t="str">
        <f>VLOOKUP($M11,'318'!$N$24:$W$38,VLOOKUP($I11,'318'!$X$23:$Y$31,2))</f>
        <v>0,96</v>
      </c>
      <c r="AV11" s="25">
        <f t="shared" si="6"/>
        <v>1</v>
      </c>
      <c r="AW11" s="25">
        <f t="shared" si="7"/>
        <v>1</v>
      </c>
      <c r="AX11" s="25">
        <f t="shared" si="8"/>
        <v>1</v>
      </c>
      <c r="AY11" s="20">
        <f>VLOOKUP(P11,'318'!$B$4:$B$18,1)</f>
        <v>0</v>
      </c>
      <c r="AZ11" s="24" t="str">
        <f>VLOOKUP($P11,'318'!$B$4:$K$18,VLOOKUP($I11,'318'!$X$2:$Y$10,2,TRUE),TRUE)</f>
        <v>1,00</v>
      </c>
      <c r="BA11" s="24" t="str">
        <f>VLOOKUP($P11,'318'!$B$24:$K$38,VLOOKUP($I11,'318'!$X$2:$Y$10,2))</f>
        <v>1,00</v>
      </c>
      <c r="BB11" s="24" t="str">
        <f>VLOOKUP($P11,'318'!$B$4:$K$18,VLOOKUP($I11,'318'!$X$23:$Y$31,2,TRUE),TRUE)</f>
        <v>1,00</v>
      </c>
      <c r="BC11" s="24" t="str">
        <f>VLOOKUP($P11,'318'!$B$24:$K$38,VLOOKUP($I11,'318'!$X$23:$Y$31,2))</f>
        <v>0,98</v>
      </c>
      <c r="BD11" s="25">
        <f t="shared" si="17"/>
        <v>1</v>
      </c>
      <c r="BE11" s="25">
        <f t="shared" si="18"/>
        <v>1</v>
      </c>
      <c r="BF11" s="25">
        <f t="shared" si="9"/>
        <v>1</v>
      </c>
      <c r="BG11" s="24" t="str">
        <f>VLOOKUP($P11,'318'!$N$4:$W$18,VLOOKUP($I11,'318'!$X$2:$Y$10,2,TRUE),TRUE)</f>
        <v>1,00</v>
      </c>
      <c r="BH11" s="24" t="str">
        <f>VLOOKUP($P11,'318'!$N$24:$W$38,VLOOKUP($I11,'318'!$X$2:$Y$10,2))</f>
        <v>0,96</v>
      </c>
      <c r="BI11" s="24" t="str">
        <f>VLOOKUP($P11,'318'!$N$4:$W$18,VLOOKUP($I11,'318'!$X$23:$Y$31,2,TRUE),TRUE)</f>
        <v>1,00</v>
      </c>
      <c r="BJ11" s="24" t="str">
        <f>VLOOKUP($P11,'318'!$N$24:$W$38,VLOOKUP($I11,'318'!$X$23:$Y$31,2))</f>
        <v>0,96</v>
      </c>
      <c r="BK11" s="25">
        <f t="shared" si="19"/>
        <v>1</v>
      </c>
      <c r="BL11" s="25">
        <f t="shared" si="20"/>
        <v>1</v>
      </c>
      <c r="BM11" s="25">
        <f t="shared" si="10"/>
        <v>1</v>
      </c>
    </row>
    <row r="12" spans="1:66" ht="15.95" customHeight="1" x14ac:dyDescent="0.25">
      <c r="B12" s="3"/>
      <c r="C12" s="3"/>
      <c r="D12" s="3"/>
      <c r="E12" s="3"/>
      <c r="F12" s="3">
        <v>0.1</v>
      </c>
      <c r="G12" s="3">
        <v>1</v>
      </c>
      <c r="H12" s="3"/>
      <c r="I12" s="3"/>
      <c r="J12" s="4">
        <f t="shared" si="11"/>
        <v>0</v>
      </c>
      <c r="K12" s="22">
        <f t="shared" si="21"/>
        <v>1</v>
      </c>
      <c r="L12" s="22">
        <f t="shared" si="22"/>
        <v>1</v>
      </c>
      <c r="M12" s="4">
        <f t="shared" si="12"/>
        <v>0</v>
      </c>
      <c r="N12" s="22">
        <f t="shared" si="23"/>
        <v>1</v>
      </c>
      <c r="O12" s="22">
        <f t="shared" si="24"/>
        <v>1</v>
      </c>
      <c r="P12" s="4">
        <f t="shared" si="13"/>
        <v>0</v>
      </c>
      <c r="Q12" s="22">
        <f t="shared" si="25"/>
        <v>1</v>
      </c>
      <c r="R12" s="22">
        <f t="shared" si="26"/>
        <v>1</v>
      </c>
      <c r="T12" s="24">
        <f>VLOOKUP(I12,'318'!$X$2:$X$10,1)</f>
        <v>0</v>
      </c>
      <c r="U12" s="20">
        <f>VLOOKUP(J12,'318'!$B$4:$B$18,1)</f>
        <v>0</v>
      </c>
      <c r="V12" s="24" t="str">
        <f>VLOOKUP($J12,'318'!$B$4:$K$18,VLOOKUP($I12,'318'!$X$2:$Y$10,2,TRUE),TRUE)</f>
        <v>1,00</v>
      </c>
      <c r="W12" s="24" t="str">
        <f>VLOOKUP($J12,'318'!$B$24:$K$38,VLOOKUP($I12,'318'!$X$2:$Y$10,2))</f>
        <v>1,00</v>
      </c>
      <c r="X12" s="24" t="str">
        <f>VLOOKUP($J12,'318'!$B$4:$K$18,VLOOKUP($I12,'318'!$X$23:$Y$31,2,TRUE),TRUE)</f>
        <v>1,00</v>
      </c>
      <c r="Y12" s="24" t="str">
        <f>VLOOKUP($J12,'318'!$B$24:$K$38,VLOOKUP($I12,'318'!$X$23:$Y$31,2))</f>
        <v>0,98</v>
      </c>
      <c r="Z12" s="25">
        <f t="shared" si="14"/>
        <v>1</v>
      </c>
      <c r="AA12" s="25">
        <f t="shared" si="15"/>
        <v>1</v>
      </c>
      <c r="AB12" s="25">
        <f t="shared" si="16"/>
        <v>1</v>
      </c>
      <c r="AC12" s="24" t="str">
        <f>VLOOKUP($J12,'318'!$N$4:$W$18,VLOOKUP($I12,'318'!$X$2:$Y$10,2,TRUE),TRUE)</f>
        <v>1,00</v>
      </c>
      <c r="AD12" s="24" t="str">
        <f>VLOOKUP($J12,'318'!$N$24:$W$38,VLOOKUP($I12,'318'!$X$2:$Y$10,2))</f>
        <v>0,96</v>
      </c>
      <c r="AE12" s="24" t="str">
        <f>VLOOKUP($J12,'318'!$N$4:$W$18,VLOOKUP($I12,'318'!$X$23:$Y$31,2,TRUE),TRUE)</f>
        <v>1,00</v>
      </c>
      <c r="AF12" s="24" t="str">
        <f>VLOOKUP($J12,'318'!$N$24:$W$38,VLOOKUP($I12,'318'!$X$23:$Y$31,2))</f>
        <v>0,96</v>
      </c>
      <c r="AG12" s="25">
        <f t="shared" si="0"/>
        <v>1</v>
      </c>
      <c r="AH12" s="25">
        <f t="shared" si="1"/>
        <v>1</v>
      </c>
      <c r="AI12" s="25">
        <f t="shared" si="2"/>
        <v>1</v>
      </c>
      <c r="AJ12" s="20">
        <f>VLOOKUP(M12,'318'!$B$4:$B$18,1)</f>
        <v>0</v>
      </c>
      <c r="AK12" s="24" t="str">
        <f>VLOOKUP($M12,'318'!$B$4:$K$18,VLOOKUP($I12,'318'!$X$2:$Y$10,2,TRUE),TRUE)</f>
        <v>1,00</v>
      </c>
      <c r="AL12" s="24" t="str">
        <f>VLOOKUP($M12,'318'!$B$24:$K$38,VLOOKUP($I12,'318'!$X$2:$Y$10,2))</f>
        <v>1,00</v>
      </c>
      <c r="AM12" s="24" t="str">
        <f>VLOOKUP($M12,'318'!$B$4:$K$18,VLOOKUP($I12,'318'!$X$23:$Y$31,2,TRUE),TRUE)</f>
        <v>1,00</v>
      </c>
      <c r="AN12" s="24" t="str">
        <f>VLOOKUP($M12,'318'!$B$24:$K$38,VLOOKUP($I12,'318'!$X$23:$Y$31,2))</f>
        <v>0,98</v>
      </c>
      <c r="AO12" s="25">
        <f t="shared" si="3"/>
        <v>1</v>
      </c>
      <c r="AP12" s="25">
        <f t="shared" si="4"/>
        <v>1</v>
      </c>
      <c r="AQ12" s="25">
        <f t="shared" si="5"/>
        <v>1</v>
      </c>
      <c r="AR12" s="24" t="str">
        <f>VLOOKUP($M12,'318'!$N$4:$W$18,VLOOKUP($I12,'318'!$X$2:$Y$10,2,TRUE),TRUE)</f>
        <v>1,00</v>
      </c>
      <c r="AS12" s="24" t="str">
        <f>VLOOKUP($M12,'318'!$N$24:$W$38,VLOOKUP($I12,'318'!$X$2:$Y$10,2))</f>
        <v>0,96</v>
      </c>
      <c r="AT12" s="24" t="str">
        <f>VLOOKUP($M12,'318'!$N$4:$W$18,VLOOKUP($I12,'318'!$X$23:$Y$31,2,TRUE),TRUE)</f>
        <v>1,00</v>
      </c>
      <c r="AU12" s="24" t="str">
        <f>VLOOKUP($M12,'318'!$N$24:$W$38,VLOOKUP($I12,'318'!$X$23:$Y$31,2))</f>
        <v>0,96</v>
      </c>
      <c r="AV12" s="25">
        <f t="shared" si="6"/>
        <v>1</v>
      </c>
      <c r="AW12" s="25">
        <f t="shared" si="7"/>
        <v>1</v>
      </c>
      <c r="AX12" s="25">
        <f t="shared" si="8"/>
        <v>1</v>
      </c>
      <c r="AY12" s="20">
        <f>VLOOKUP(P12,'318'!$B$4:$B$18,1)</f>
        <v>0</v>
      </c>
      <c r="AZ12" s="24" t="str">
        <f>VLOOKUP($P12,'318'!$B$4:$K$18,VLOOKUP($I12,'318'!$X$2:$Y$10,2,TRUE),TRUE)</f>
        <v>1,00</v>
      </c>
      <c r="BA12" s="24" t="str">
        <f>VLOOKUP($P12,'318'!$B$24:$K$38,VLOOKUP($I12,'318'!$X$2:$Y$10,2))</f>
        <v>1,00</v>
      </c>
      <c r="BB12" s="24" t="str">
        <f>VLOOKUP($P12,'318'!$B$4:$K$18,VLOOKUP($I12,'318'!$X$23:$Y$31,2,TRUE),TRUE)</f>
        <v>1,00</v>
      </c>
      <c r="BC12" s="24" t="str">
        <f>VLOOKUP($P12,'318'!$B$24:$K$38,VLOOKUP($I12,'318'!$X$23:$Y$31,2))</f>
        <v>0,98</v>
      </c>
      <c r="BD12" s="25">
        <f t="shared" si="17"/>
        <v>1</v>
      </c>
      <c r="BE12" s="25">
        <f t="shared" si="18"/>
        <v>1</v>
      </c>
      <c r="BF12" s="25">
        <f t="shared" si="9"/>
        <v>1</v>
      </c>
      <c r="BG12" s="24" t="str">
        <f>VLOOKUP($P12,'318'!$N$4:$W$18,VLOOKUP($I12,'318'!$X$2:$Y$10,2,TRUE),TRUE)</f>
        <v>1,00</v>
      </c>
      <c r="BH12" s="24" t="str">
        <f>VLOOKUP($P12,'318'!$N$24:$W$38,VLOOKUP($I12,'318'!$X$2:$Y$10,2))</f>
        <v>0,96</v>
      </c>
      <c r="BI12" s="24" t="str">
        <f>VLOOKUP($P12,'318'!$N$4:$W$18,VLOOKUP($I12,'318'!$X$23:$Y$31,2,TRUE),TRUE)</f>
        <v>1,00</v>
      </c>
      <c r="BJ12" s="24" t="str">
        <f>VLOOKUP($P12,'318'!$N$24:$W$38,VLOOKUP($I12,'318'!$X$23:$Y$31,2))</f>
        <v>0,96</v>
      </c>
      <c r="BK12" s="25">
        <f t="shared" si="19"/>
        <v>1</v>
      </c>
      <c r="BL12" s="25">
        <f t="shared" si="20"/>
        <v>1</v>
      </c>
      <c r="BM12" s="25">
        <f t="shared" si="10"/>
        <v>1</v>
      </c>
    </row>
    <row r="13" spans="1:66" ht="15.95" customHeight="1" x14ac:dyDescent="0.25">
      <c r="B13" s="3"/>
      <c r="C13" s="3"/>
      <c r="D13" s="3"/>
      <c r="E13" s="3"/>
      <c r="F13" s="3">
        <v>0.1</v>
      </c>
      <c r="G13" s="3">
        <v>1</v>
      </c>
      <c r="H13" s="3"/>
      <c r="I13" s="3"/>
      <c r="J13" s="4">
        <f t="shared" si="11"/>
        <v>0</v>
      </c>
      <c r="K13" s="22">
        <f t="shared" si="21"/>
        <v>1</v>
      </c>
      <c r="L13" s="22">
        <f t="shared" si="22"/>
        <v>1</v>
      </c>
      <c r="M13" s="4">
        <f t="shared" si="12"/>
        <v>0</v>
      </c>
      <c r="N13" s="22">
        <f t="shared" si="23"/>
        <v>1</v>
      </c>
      <c r="O13" s="22">
        <f t="shared" si="24"/>
        <v>1</v>
      </c>
      <c r="P13" s="4">
        <f t="shared" si="13"/>
        <v>0</v>
      </c>
      <c r="Q13" s="22">
        <f t="shared" si="25"/>
        <v>1</v>
      </c>
      <c r="R13" s="22">
        <f t="shared" si="26"/>
        <v>1</v>
      </c>
      <c r="T13" s="24">
        <f>VLOOKUP(I13,'318'!$X$2:$X$10,1)</f>
        <v>0</v>
      </c>
      <c r="U13" s="20">
        <f>VLOOKUP(J13,'318'!$B$4:$B$18,1)</f>
        <v>0</v>
      </c>
      <c r="V13" s="24" t="str">
        <f>VLOOKUP($J13,'318'!$B$4:$K$18,VLOOKUP($I13,'318'!$X$2:$Y$10,2,TRUE),TRUE)</f>
        <v>1,00</v>
      </c>
      <c r="W13" s="24" t="str">
        <f>VLOOKUP($J13,'318'!$B$24:$K$38,VLOOKUP($I13,'318'!$X$2:$Y$10,2))</f>
        <v>1,00</v>
      </c>
      <c r="X13" s="24" t="str">
        <f>VLOOKUP($J13,'318'!$B$4:$K$18,VLOOKUP($I13,'318'!$X$23:$Y$31,2,TRUE),TRUE)</f>
        <v>1,00</v>
      </c>
      <c r="Y13" s="24" t="str">
        <f>VLOOKUP($J13,'318'!$B$24:$K$38,VLOOKUP($I13,'318'!$X$23:$Y$31,2))</f>
        <v>0,98</v>
      </c>
      <c r="Z13" s="25">
        <f t="shared" si="14"/>
        <v>1</v>
      </c>
      <c r="AA13" s="25">
        <f t="shared" si="15"/>
        <v>1</v>
      </c>
      <c r="AB13" s="25">
        <f t="shared" si="16"/>
        <v>1</v>
      </c>
      <c r="AC13" s="24" t="str">
        <f>VLOOKUP($J13,'318'!$N$4:$W$18,VLOOKUP($I13,'318'!$X$2:$Y$10,2,TRUE),TRUE)</f>
        <v>1,00</v>
      </c>
      <c r="AD13" s="24" t="str">
        <f>VLOOKUP($J13,'318'!$N$24:$W$38,VLOOKUP($I13,'318'!$X$2:$Y$10,2))</f>
        <v>0,96</v>
      </c>
      <c r="AE13" s="24" t="str">
        <f>VLOOKUP($J13,'318'!$N$4:$W$18,VLOOKUP($I13,'318'!$X$23:$Y$31,2,TRUE),TRUE)</f>
        <v>1,00</v>
      </c>
      <c r="AF13" s="24" t="str">
        <f>VLOOKUP($J13,'318'!$N$24:$W$38,VLOOKUP($I13,'318'!$X$23:$Y$31,2))</f>
        <v>0,96</v>
      </c>
      <c r="AG13" s="25">
        <f t="shared" si="0"/>
        <v>1</v>
      </c>
      <c r="AH13" s="25">
        <f t="shared" si="1"/>
        <v>1</v>
      </c>
      <c r="AI13" s="25">
        <f t="shared" si="2"/>
        <v>1</v>
      </c>
      <c r="AJ13" s="20">
        <f>VLOOKUP(M13,'318'!$B$4:$B$18,1)</f>
        <v>0</v>
      </c>
      <c r="AK13" s="24" t="str">
        <f>VLOOKUP($M13,'318'!$B$4:$K$18,VLOOKUP($I13,'318'!$X$2:$Y$10,2,TRUE),TRUE)</f>
        <v>1,00</v>
      </c>
      <c r="AL13" s="24" t="str">
        <f>VLOOKUP($M13,'318'!$B$24:$K$38,VLOOKUP($I13,'318'!$X$2:$Y$10,2))</f>
        <v>1,00</v>
      </c>
      <c r="AM13" s="24" t="str">
        <f>VLOOKUP($M13,'318'!$B$4:$K$18,VLOOKUP($I13,'318'!$X$23:$Y$31,2,TRUE),TRUE)</f>
        <v>1,00</v>
      </c>
      <c r="AN13" s="24" t="str">
        <f>VLOOKUP($M13,'318'!$B$24:$K$38,VLOOKUP($I13,'318'!$X$23:$Y$31,2))</f>
        <v>0,98</v>
      </c>
      <c r="AO13" s="25">
        <f t="shared" si="3"/>
        <v>1</v>
      </c>
      <c r="AP13" s="25">
        <f t="shared" si="4"/>
        <v>1</v>
      </c>
      <c r="AQ13" s="25">
        <f t="shared" si="5"/>
        <v>1</v>
      </c>
      <c r="AR13" s="24" t="str">
        <f>VLOOKUP($M13,'318'!$N$4:$W$18,VLOOKUP($I13,'318'!$X$2:$Y$10,2,TRUE),TRUE)</f>
        <v>1,00</v>
      </c>
      <c r="AS13" s="24" t="str">
        <f>VLOOKUP($M13,'318'!$N$24:$W$38,VLOOKUP($I13,'318'!$X$2:$Y$10,2))</f>
        <v>0,96</v>
      </c>
      <c r="AT13" s="24" t="str">
        <f>VLOOKUP($M13,'318'!$N$4:$W$18,VLOOKUP($I13,'318'!$X$23:$Y$31,2,TRUE),TRUE)</f>
        <v>1,00</v>
      </c>
      <c r="AU13" s="24" t="str">
        <f>VLOOKUP($M13,'318'!$N$24:$W$38,VLOOKUP($I13,'318'!$X$23:$Y$31,2))</f>
        <v>0,96</v>
      </c>
      <c r="AV13" s="25">
        <f t="shared" si="6"/>
        <v>1</v>
      </c>
      <c r="AW13" s="25">
        <f t="shared" si="7"/>
        <v>1</v>
      </c>
      <c r="AX13" s="25">
        <f t="shared" si="8"/>
        <v>1</v>
      </c>
      <c r="AY13" s="20">
        <f>VLOOKUP(P13,'318'!$B$4:$B$18,1)</f>
        <v>0</v>
      </c>
      <c r="AZ13" s="24" t="str">
        <f>VLOOKUP($P13,'318'!$B$4:$K$18,VLOOKUP($I13,'318'!$X$2:$Y$10,2,TRUE),TRUE)</f>
        <v>1,00</v>
      </c>
      <c r="BA13" s="24" t="str">
        <f>VLOOKUP($P13,'318'!$B$24:$K$38,VLOOKUP($I13,'318'!$X$2:$Y$10,2))</f>
        <v>1,00</v>
      </c>
      <c r="BB13" s="24" t="str">
        <f>VLOOKUP($P13,'318'!$B$4:$K$18,VLOOKUP($I13,'318'!$X$23:$Y$31,2,TRUE),TRUE)</f>
        <v>1,00</v>
      </c>
      <c r="BC13" s="24" t="str">
        <f>VLOOKUP($P13,'318'!$B$24:$K$38,VLOOKUP($I13,'318'!$X$23:$Y$31,2))</f>
        <v>0,98</v>
      </c>
      <c r="BD13" s="25">
        <f t="shared" si="17"/>
        <v>1</v>
      </c>
      <c r="BE13" s="25">
        <f t="shared" si="18"/>
        <v>1</v>
      </c>
      <c r="BF13" s="25">
        <f t="shared" si="9"/>
        <v>1</v>
      </c>
      <c r="BG13" s="24" t="str">
        <f>VLOOKUP($P13,'318'!$N$4:$W$18,VLOOKUP($I13,'318'!$X$2:$Y$10,2,TRUE),TRUE)</f>
        <v>1,00</v>
      </c>
      <c r="BH13" s="24" t="str">
        <f>VLOOKUP($P13,'318'!$N$24:$W$38,VLOOKUP($I13,'318'!$X$2:$Y$10,2))</f>
        <v>0,96</v>
      </c>
      <c r="BI13" s="24" t="str">
        <f>VLOOKUP($P13,'318'!$N$4:$W$18,VLOOKUP($I13,'318'!$X$23:$Y$31,2,TRUE),TRUE)</f>
        <v>1,00</v>
      </c>
      <c r="BJ13" s="24" t="str">
        <f>VLOOKUP($P13,'318'!$N$24:$W$38,VLOOKUP($I13,'318'!$X$23:$Y$31,2))</f>
        <v>0,96</v>
      </c>
      <c r="BK13" s="25">
        <f t="shared" si="19"/>
        <v>1</v>
      </c>
      <c r="BL13" s="25">
        <f t="shared" si="20"/>
        <v>1</v>
      </c>
      <c r="BM13" s="25">
        <f t="shared" si="10"/>
        <v>1</v>
      </c>
    </row>
    <row r="14" spans="1:66" ht="15.95" customHeight="1" x14ac:dyDescent="0.25">
      <c r="B14" s="3"/>
      <c r="C14" s="3"/>
      <c r="D14" s="3"/>
      <c r="E14" s="3"/>
      <c r="F14" s="3">
        <v>0.1</v>
      </c>
      <c r="G14" s="3">
        <v>1</v>
      </c>
      <c r="H14" s="3"/>
      <c r="I14" s="3"/>
      <c r="J14" s="4">
        <f t="shared" si="11"/>
        <v>0</v>
      </c>
      <c r="K14" s="22">
        <f t="shared" si="21"/>
        <v>1</v>
      </c>
      <c r="L14" s="22">
        <f t="shared" si="22"/>
        <v>1</v>
      </c>
      <c r="M14" s="4">
        <f t="shared" si="12"/>
        <v>0</v>
      </c>
      <c r="N14" s="22">
        <f t="shared" si="23"/>
        <v>1</v>
      </c>
      <c r="O14" s="22">
        <f t="shared" si="24"/>
        <v>1</v>
      </c>
      <c r="P14" s="4">
        <f t="shared" si="13"/>
        <v>0</v>
      </c>
      <c r="Q14" s="22">
        <f t="shared" si="25"/>
        <v>1</v>
      </c>
      <c r="R14" s="22">
        <f t="shared" si="26"/>
        <v>1</v>
      </c>
      <c r="T14" s="24">
        <f>VLOOKUP(I14,'318'!$X$2:$X$10,1)</f>
        <v>0</v>
      </c>
      <c r="U14" s="20">
        <f>VLOOKUP(J14,'318'!$B$4:$B$18,1)</f>
        <v>0</v>
      </c>
      <c r="V14" s="24" t="str">
        <f>VLOOKUP($J14,'318'!$B$4:$K$18,VLOOKUP($I14,'318'!$X$2:$Y$10,2,TRUE),TRUE)</f>
        <v>1,00</v>
      </c>
      <c r="W14" s="24" t="str">
        <f>VLOOKUP($J14,'318'!$B$24:$K$38,VLOOKUP($I14,'318'!$X$2:$Y$10,2))</f>
        <v>1,00</v>
      </c>
      <c r="X14" s="24" t="str">
        <f>VLOOKUP($J14,'318'!$B$4:$K$18,VLOOKUP($I14,'318'!$X$23:$Y$31,2,TRUE),TRUE)</f>
        <v>1,00</v>
      </c>
      <c r="Y14" s="24" t="str">
        <f>VLOOKUP($J14,'318'!$B$24:$K$38,VLOOKUP($I14,'318'!$X$23:$Y$31,2))</f>
        <v>0,98</v>
      </c>
      <c r="Z14" s="25">
        <f t="shared" si="14"/>
        <v>1</v>
      </c>
      <c r="AA14" s="25">
        <f t="shared" si="15"/>
        <v>1</v>
      </c>
      <c r="AB14" s="25">
        <f t="shared" si="16"/>
        <v>1</v>
      </c>
      <c r="AC14" s="24" t="str">
        <f>VLOOKUP($J14,'318'!$N$4:$W$18,VLOOKUP($I14,'318'!$X$2:$Y$10,2,TRUE),TRUE)</f>
        <v>1,00</v>
      </c>
      <c r="AD14" s="24" t="str">
        <f>VLOOKUP($J14,'318'!$N$24:$W$38,VLOOKUP($I14,'318'!$X$2:$Y$10,2))</f>
        <v>0,96</v>
      </c>
      <c r="AE14" s="24" t="str">
        <f>VLOOKUP($J14,'318'!$N$4:$W$18,VLOOKUP($I14,'318'!$X$23:$Y$31,2,TRUE),TRUE)</f>
        <v>1,00</v>
      </c>
      <c r="AF14" s="24" t="str">
        <f>VLOOKUP($J14,'318'!$N$24:$W$38,VLOOKUP($I14,'318'!$X$23:$Y$31,2))</f>
        <v>0,96</v>
      </c>
      <c r="AG14" s="25">
        <f t="shared" si="0"/>
        <v>1</v>
      </c>
      <c r="AH14" s="25">
        <f t="shared" si="1"/>
        <v>1</v>
      </c>
      <c r="AI14" s="25">
        <f t="shared" si="2"/>
        <v>1</v>
      </c>
      <c r="AJ14" s="20">
        <f>VLOOKUP(M14,'318'!$B$4:$B$18,1)</f>
        <v>0</v>
      </c>
      <c r="AK14" s="24" t="str">
        <f>VLOOKUP($M14,'318'!$B$4:$K$18,VLOOKUP($I14,'318'!$X$2:$Y$10,2,TRUE),TRUE)</f>
        <v>1,00</v>
      </c>
      <c r="AL14" s="24" t="str">
        <f>VLOOKUP($M14,'318'!$B$24:$K$38,VLOOKUP($I14,'318'!$X$2:$Y$10,2))</f>
        <v>1,00</v>
      </c>
      <c r="AM14" s="24" t="str">
        <f>VLOOKUP($M14,'318'!$B$4:$K$18,VLOOKUP($I14,'318'!$X$23:$Y$31,2,TRUE),TRUE)</f>
        <v>1,00</v>
      </c>
      <c r="AN14" s="24" t="str">
        <f>VLOOKUP($M14,'318'!$B$24:$K$38,VLOOKUP($I14,'318'!$X$23:$Y$31,2))</f>
        <v>0,98</v>
      </c>
      <c r="AO14" s="25">
        <f t="shared" si="3"/>
        <v>1</v>
      </c>
      <c r="AP14" s="25">
        <f t="shared" si="4"/>
        <v>1</v>
      </c>
      <c r="AQ14" s="25">
        <f t="shared" si="5"/>
        <v>1</v>
      </c>
      <c r="AR14" s="24" t="str">
        <f>VLOOKUP($M14,'318'!$N$4:$W$18,VLOOKUP($I14,'318'!$X$2:$Y$10,2,TRUE),TRUE)</f>
        <v>1,00</v>
      </c>
      <c r="AS14" s="24" t="str">
        <f>VLOOKUP($M14,'318'!$N$24:$W$38,VLOOKUP($I14,'318'!$X$2:$Y$10,2))</f>
        <v>0,96</v>
      </c>
      <c r="AT14" s="24" t="str">
        <f>VLOOKUP($M14,'318'!$N$4:$W$18,VLOOKUP($I14,'318'!$X$23:$Y$31,2,TRUE),TRUE)</f>
        <v>1,00</v>
      </c>
      <c r="AU14" s="24" t="str">
        <f>VLOOKUP($M14,'318'!$N$24:$W$38,VLOOKUP($I14,'318'!$X$23:$Y$31,2))</f>
        <v>0,96</v>
      </c>
      <c r="AV14" s="25">
        <f t="shared" si="6"/>
        <v>1</v>
      </c>
      <c r="AW14" s="25">
        <f t="shared" si="7"/>
        <v>1</v>
      </c>
      <c r="AX14" s="25">
        <f t="shared" si="8"/>
        <v>1</v>
      </c>
      <c r="AY14" s="20">
        <f>VLOOKUP(P14,'318'!$B$4:$B$18,1)</f>
        <v>0</v>
      </c>
      <c r="AZ14" s="24" t="str">
        <f>VLOOKUP($P14,'318'!$B$4:$K$18,VLOOKUP($I14,'318'!$X$2:$Y$10,2,TRUE),TRUE)</f>
        <v>1,00</v>
      </c>
      <c r="BA14" s="24" t="str">
        <f>VLOOKUP($P14,'318'!$B$24:$K$38,VLOOKUP($I14,'318'!$X$2:$Y$10,2))</f>
        <v>1,00</v>
      </c>
      <c r="BB14" s="24" t="str">
        <f>VLOOKUP($P14,'318'!$B$4:$K$18,VLOOKUP($I14,'318'!$X$23:$Y$31,2,TRUE),TRUE)</f>
        <v>1,00</v>
      </c>
      <c r="BC14" s="24" t="str">
        <f>VLOOKUP($P14,'318'!$B$24:$K$38,VLOOKUP($I14,'318'!$X$23:$Y$31,2))</f>
        <v>0,98</v>
      </c>
      <c r="BD14" s="25">
        <f t="shared" si="17"/>
        <v>1</v>
      </c>
      <c r="BE14" s="25">
        <f t="shared" si="18"/>
        <v>1</v>
      </c>
      <c r="BF14" s="25">
        <f t="shared" si="9"/>
        <v>1</v>
      </c>
      <c r="BG14" s="24" t="str">
        <f>VLOOKUP($P14,'318'!$N$4:$W$18,VLOOKUP($I14,'318'!$X$2:$Y$10,2,TRUE),TRUE)</f>
        <v>1,00</v>
      </c>
      <c r="BH14" s="24" t="str">
        <f>VLOOKUP($P14,'318'!$N$24:$W$38,VLOOKUP($I14,'318'!$X$2:$Y$10,2))</f>
        <v>0,96</v>
      </c>
      <c r="BI14" s="24" t="str">
        <f>VLOOKUP($P14,'318'!$N$4:$W$18,VLOOKUP($I14,'318'!$X$23:$Y$31,2,TRUE),TRUE)</f>
        <v>1,00</v>
      </c>
      <c r="BJ14" s="24" t="str">
        <f>VLOOKUP($P14,'318'!$N$24:$W$38,VLOOKUP($I14,'318'!$X$23:$Y$31,2))</f>
        <v>0,96</v>
      </c>
      <c r="BK14" s="25">
        <f t="shared" si="19"/>
        <v>1</v>
      </c>
      <c r="BL14" s="25">
        <f t="shared" si="20"/>
        <v>1</v>
      </c>
      <c r="BM14" s="25">
        <f t="shared" si="10"/>
        <v>1</v>
      </c>
    </row>
    <row r="15" spans="1:66" ht="15.95" customHeight="1" x14ac:dyDescent="0.25">
      <c r="B15" s="3"/>
      <c r="C15" s="3"/>
      <c r="D15" s="3"/>
      <c r="E15" s="3"/>
      <c r="F15" s="3">
        <v>0.1</v>
      </c>
      <c r="G15" s="3">
        <v>1</v>
      </c>
      <c r="H15" s="3"/>
      <c r="I15" s="3"/>
      <c r="J15" s="4">
        <f t="shared" si="11"/>
        <v>0</v>
      </c>
      <c r="K15" s="22">
        <f t="shared" si="21"/>
        <v>1</v>
      </c>
      <c r="L15" s="22">
        <f t="shared" si="22"/>
        <v>1</v>
      </c>
      <c r="M15" s="4">
        <f t="shared" si="12"/>
        <v>0</v>
      </c>
      <c r="N15" s="22">
        <f t="shared" si="23"/>
        <v>1</v>
      </c>
      <c r="O15" s="22">
        <f t="shared" si="24"/>
        <v>1</v>
      </c>
      <c r="P15" s="4">
        <f t="shared" si="13"/>
        <v>0</v>
      </c>
      <c r="Q15" s="22">
        <f t="shared" si="25"/>
        <v>1</v>
      </c>
      <c r="R15" s="22">
        <f t="shared" si="26"/>
        <v>1</v>
      </c>
      <c r="T15" s="24">
        <f>VLOOKUP(I15,'318'!$X$2:$X$10,1)</f>
        <v>0</v>
      </c>
      <c r="U15" s="20">
        <f>VLOOKUP(J15,'318'!$B$4:$B$18,1)</f>
        <v>0</v>
      </c>
      <c r="V15" s="24" t="str">
        <f>VLOOKUP($J15,'318'!$B$4:$K$18,VLOOKUP($I15,'318'!$X$2:$Y$10,2,TRUE),TRUE)</f>
        <v>1,00</v>
      </c>
      <c r="W15" s="24" t="str">
        <f>VLOOKUP($J15,'318'!$B$24:$K$38,VLOOKUP($I15,'318'!$X$2:$Y$10,2))</f>
        <v>1,00</v>
      </c>
      <c r="X15" s="24" t="str">
        <f>VLOOKUP($J15,'318'!$B$4:$K$18,VLOOKUP($I15,'318'!$X$23:$Y$31,2,TRUE),TRUE)</f>
        <v>1,00</v>
      </c>
      <c r="Y15" s="24" t="str">
        <f>VLOOKUP($J15,'318'!$B$24:$K$38,VLOOKUP($I15,'318'!$X$23:$Y$31,2))</f>
        <v>0,98</v>
      </c>
      <c r="Z15" s="25">
        <f t="shared" si="14"/>
        <v>1</v>
      </c>
      <c r="AA15" s="25">
        <f t="shared" si="15"/>
        <v>1</v>
      </c>
      <c r="AB15" s="25">
        <f t="shared" si="16"/>
        <v>1</v>
      </c>
      <c r="AC15" s="24" t="str">
        <f>VLOOKUP($J15,'318'!$N$4:$W$18,VLOOKUP($I15,'318'!$X$2:$Y$10,2,TRUE),TRUE)</f>
        <v>1,00</v>
      </c>
      <c r="AD15" s="24" t="str">
        <f>VLOOKUP($J15,'318'!$N$24:$W$38,VLOOKUP($I15,'318'!$X$2:$Y$10,2))</f>
        <v>0,96</v>
      </c>
      <c r="AE15" s="24" t="str">
        <f>VLOOKUP($J15,'318'!$N$4:$W$18,VLOOKUP($I15,'318'!$X$23:$Y$31,2,TRUE),TRUE)</f>
        <v>1,00</v>
      </c>
      <c r="AF15" s="24" t="str">
        <f>VLOOKUP($J15,'318'!$N$24:$W$38,VLOOKUP($I15,'318'!$X$23:$Y$31,2))</f>
        <v>0,96</v>
      </c>
      <c r="AG15" s="25">
        <f t="shared" si="0"/>
        <v>1</v>
      </c>
      <c r="AH15" s="25">
        <f t="shared" si="1"/>
        <v>1</v>
      </c>
      <c r="AI15" s="25">
        <f t="shared" si="2"/>
        <v>1</v>
      </c>
      <c r="AJ15" s="20">
        <f>VLOOKUP(M15,'318'!$B$4:$B$18,1)</f>
        <v>0</v>
      </c>
      <c r="AK15" s="24" t="str">
        <f>VLOOKUP($M15,'318'!$B$4:$K$18,VLOOKUP($I15,'318'!$X$2:$Y$10,2,TRUE),TRUE)</f>
        <v>1,00</v>
      </c>
      <c r="AL15" s="24" t="str">
        <f>VLOOKUP($M15,'318'!$B$24:$K$38,VLOOKUP($I15,'318'!$X$2:$Y$10,2))</f>
        <v>1,00</v>
      </c>
      <c r="AM15" s="24" t="str">
        <f>VLOOKUP($M15,'318'!$B$4:$K$18,VLOOKUP($I15,'318'!$X$23:$Y$31,2,TRUE),TRUE)</f>
        <v>1,00</v>
      </c>
      <c r="AN15" s="24" t="str">
        <f>VLOOKUP($M15,'318'!$B$24:$K$38,VLOOKUP($I15,'318'!$X$23:$Y$31,2))</f>
        <v>0,98</v>
      </c>
      <c r="AO15" s="25">
        <f t="shared" si="3"/>
        <v>1</v>
      </c>
      <c r="AP15" s="25">
        <f t="shared" si="4"/>
        <v>1</v>
      </c>
      <c r="AQ15" s="25">
        <f t="shared" si="5"/>
        <v>1</v>
      </c>
      <c r="AR15" s="24" t="str">
        <f>VLOOKUP($M15,'318'!$N$4:$W$18,VLOOKUP($I15,'318'!$X$2:$Y$10,2,TRUE),TRUE)</f>
        <v>1,00</v>
      </c>
      <c r="AS15" s="24" t="str">
        <f>VLOOKUP($M15,'318'!$N$24:$W$38,VLOOKUP($I15,'318'!$X$2:$Y$10,2))</f>
        <v>0,96</v>
      </c>
      <c r="AT15" s="24" t="str">
        <f>VLOOKUP($M15,'318'!$N$4:$W$18,VLOOKUP($I15,'318'!$X$23:$Y$31,2,TRUE),TRUE)</f>
        <v>1,00</v>
      </c>
      <c r="AU15" s="24" t="str">
        <f>VLOOKUP($M15,'318'!$N$24:$W$38,VLOOKUP($I15,'318'!$X$23:$Y$31,2))</f>
        <v>0,96</v>
      </c>
      <c r="AV15" s="25">
        <f t="shared" si="6"/>
        <v>1</v>
      </c>
      <c r="AW15" s="25">
        <f t="shared" si="7"/>
        <v>1</v>
      </c>
      <c r="AX15" s="25">
        <f t="shared" si="8"/>
        <v>1</v>
      </c>
      <c r="AY15" s="20">
        <f>VLOOKUP(P15,'318'!$B$4:$B$18,1)</f>
        <v>0</v>
      </c>
      <c r="AZ15" s="24" t="str">
        <f>VLOOKUP($P15,'318'!$B$4:$K$18,VLOOKUP($I15,'318'!$X$2:$Y$10,2,TRUE),TRUE)</f>
        <v>1,00</v>
      </c>
      <c r="BA15" s="24" t="str">
        <f>VLOOKUP($P15,'318'!$B$24:$K$38,VLOOKUP($I15,'318'!$X$2:$Y$10,2))</f>
        <v>1,00</v>
      </c>
      <c r="BB15" s="24" t="str">
        <f>VLOOKUP($P15,'318'!$B$4:$K$18,VLOOKUP($I15,'318'!$X$23:$Y$31,2,TRUE),TRUE)</f>
        <v>1,00</v>
      </c>
      <c r="BC15" s="24" t="str">
        <f>VLOOKUP($P15,'318'!$B$24:$K$38,VLOOKUP($I15,'318'!$X$23:$Y$31,2))</f>
        <v>0,98</v>
      </c>
      <c r="BD15" s="25">
        <f t="shared" si="17"/>
        <v>1</v>
      </c>
      <c r="BE15" s="25">
        <f t="shared" si="18"/>
        <v>1</v>
      </c>
      <c r="BF15" s="25">
        <f t="shared" si="9"/>
        <v>1</v>
      </c>
      <c r="BG15" s="24" t="str">
        <f>VLOOKUP($P15,'318'!$N$4:$W$18,VLOOKUP($I15,'318'!$X$2:$Y$10,2,TRUE),TRUE)</f>
        <v>1,00</v>
      </c>
      <c r="BH15" s="24" t="str">
        <f>VLOOKUP($P15,'318'!$N$24:$W$38,VLOOKUP($I15,'318'!$X$2:$Y$10,2))</f>
        <v>0,96</v>
      </c>
      <c r="BI15" s="24" t="str">
        <f>VLOOKUP($P15,'318'!$N$4:$W$18,VLOOKUP($I15,'318'!$X$23:$Y$31,2,TRUE),TRUE)</f>
        <v>1,00</v>
      </c>
      <c r="BJ15" s="24" t="str">
        <f>VLOOKUP($P15,'318'!$N$24:$W$38,VLOOKUP($I15,'318'!$X$23:$Y$31,2))</f>
        <v>0,96</v>
      </c>
      <c r="BK15" s="25">
        <f t="shared" si="19"/>
        <v>1</v>
      </c>
      <c r="BL15" s="25">
        <f t="shared" si="20"/>
        <v>1</v>
      </c>
      <c r="BM15" s="25">
        <f t="shared" si="10"/>
        <v>1</v>
      </c>
    </row>
    <row r="16" spans="1:66" ht="15.95" customHeight="1" x14ac:dyDescent="0.25">
      <c r="B16" s="3"/>
      <c r="C16" s="3"/>
      <c r="D16" s="3"/>
      <c r="E16" s="3"/>
      <c r="F16" s="3">
        <v>0.1</v>
      </c>
      <c r="G16" s="3">
        <v>1</v>
      </c>
      <c r="H16" s="3"/>
      <c r="I16" s="3"/>
      <c r="J16" s="4">
        <f t="shared" si="11"/>
        <v>0</v>
      </c>
      <c r="K16" s="22">
        <f t="shared" si="21"/>
        <v>1</v>
      </c>
      <c r="L16" s="22">
        <f t="shared" si="22"/>
        <v>1</v>
      </c>
      <c r="M16" s="4">
        <f t="shared" si="12"/>
        <v>0</v>
      </c>
      <c r="N16" s="22">
        <f t="shared" si="23"/>
        <v>1</v>
      </c>
      <c r="O16" s="22">
        <f t="shared" si="24"/>
        <v>1</v>
      </c>
      <c r="P16" s="4">
        <f t="shared" si="13"/>
        <v>0</v>
      </c>
      <c r="Q16" s="22">
        <f t="shared" si="25"/>
        <v>1</v>
      </c>
      <c r="R16" s="22">
        <f t="shared" si="26"/>
        <v>1</v>
      </c>
      <c r="T16" s="24">
        <f>VLOOKUP(I16,'318'!$X$2:$X$10,1)</f>
        <v>0</v>
      </c>
      <c r="U16" s="20">
        <f>VLOOKUP(J16,'318'!$B$4:$B$18,1)</f>
        <v>0</v>
      </c>
      <c r="V16" s="24" t="str">
        <f>VLOOKUP($J16,'318'!$B$4:$K$18,VLOOKUP($I16,'318'!$X$2:$Y$10,2,TRUE),TRUE)</f>
        <v>1,00</v>
      </c>
      <c r="W16" s="24" t="str">
        <f>VLOOKUP($J16,'318'!$B$24:$K$38,VLOOKUP($I16,'318'!$X$2:$Y$10,2))</f>
        <v>1,00</v>
      </c>
      <c r="X16" s="24" t="str">
        <f>VLOOKUP($J16,'318'!$B$4:$K$18,VLOOKUP($I16,'318'!$X$23:$Y$31,2,TRUE),TRUE)</f>
        <v>1,00</v>
      </c>
      <c r="Y16" s="24" t="str">
        <f>VLOOKUP($J16,'318'!$B$24:$K$38,VLOOKUP($I16,'318'!$X$23:$Y$31,2))</f>
        <v>0,98</v>
      </c>
      <c r="Z16" s="25">
        <f t="shared" si="14"/>
        <v>1</v>
      </c>
      <c r="AA16" s="25">
        <f t="shared" si="15"/>
        <v>1</v>
      </c>
      <c r="AB16" s="25">
        <f t="shared" si="16"/>
        <v>1</v>
      </c>
      <c r="AC16" s="24" t="str">
        <f>VLOOKUP($J16,'318'!$N$4:$W$18,VLOOKUP($I16,'318'!$X$2:$Y$10,2,TRUE),TRUE)</f>
        <v>1,00</v>
      </c>
      <c r="AD16" s="24" t="str">
        <f>VLOOKUP($J16,'318'!$N$24:$W$38,VLOOKUP($I16,'318'!$X$2:$Y$10,2))</f>
        <v>0,96</v>
      </c>
      <c r="AE16" s="24" t="str">
        <f>VLOOKUP($J16,'318'!$N$4:$W$18,VLOOKUP($I16,'318'!$X$23:$Y$31,2,TRUE),TRUE)</f>
        <v>1,00</v>
      </c>
      <c r="AF16" s="24" t="str">
        <f>VLOOKUP($J16,'318'!$N$24:$W$38,VLOOKUP($I16,'318'!$X$23:$Y$31,2))</f>
        <v>0,96</v>
      </c>
      <c r="AG16" s="25">
        <f t="shared" si="0"/>
        <v>1</v>
      </c>
      <c r="AH16" s="25">
        <f t="shared" si="1"/>
        <v>1</v>
      </c>
      <c r="AI16" s="25">
        <f t="shared" si="2"/>
        <v>1</v>
      </c>
      <c r="AJ16" s="20">
        <f>VLOOKUP(M16,'318'!$B$4:$B$18,1)</f>
        <v>0</v>
      </c>
      <c r="AK16" s="24" t="str">
        <f>VLOOKUP($M16,'318'!$B$4:$K$18,VLOOKUP($I16,'318'!$X$2:$Y$10,2,TRUE),TRUE)</f>
        <v>1,00</v>
      </c>
      <c r="AL16" s="24" t="str">
        <f>VLOOKUP($M16,'318'!$B$24:$K$38,VLOOKUP($I16,'318'!$X$2:$Y$10,2))</f>
        <v>1,00</v>
      </c>
      <c r="AM16" s="24" t="str">
        <f>VLOOKUP($M16,'318'!$B$4:$K$18,VLOOKUP($I16,'318'!$X$23:$Y$31,2,TRUE),TRUE)</f>
        <v>1,00</v>
      </c>
      <c r="AN16" s="24" t="str">
        <f>VLOOKUP($M16,'318'!$B$24:$K$38,VLOOKUP($I16,'318'!$X$23:$Y$31,2))</f>
        <v>0,98</v>
      </c>
      <c r="AO16" s="25">
        <f t="shared" si="3"/>
        <v>1</v>
      </c>
      <c r="AP16" s="25">
        <f t="shared" si="4"/>
        <v>1</v>
      </c>
      <c r="AQ16" s="25">
        <f t="shared" si="5"/>
        <v>1</v>
      </c>
      <c r="AR16" s="24" t="str">
        <f>VLOOKUP($M16,'318'!$N$4:$W$18,VLOOKUP($I16,'318'!$X$2:$Y$10,2,TRUE),TRUE)</f>
        <v>1,00</v>
      </c>
      <c r="AS16" s="24" t="str">
        <f>VLOOKUP($M16,'318'!$N$24:$W$38,VLOOKUP($I16,'318'!$X$2:$Y$10,2))</f>
        <v>0,96</v>
      </c>
      <c r="AT16" s="24" t="str">
        <f>VLOOKUP($M16,'318'!$N$4:$W$18,VLOOKUP($I16,'318'!$X$23:$Y$31,2,TRUE),TRUE)</f>
        <v>1,00</v>
      </c>
      <c r="AU16" s="24" t="str">
        <f>VLOOKUP($M16,'318'!$N$24:$W$38,VLOOKUP($I16,'318'!$X$23:$Y$31,2))</f>
        <v>0,96</v>
      </c>
      <c r="AV16" s="25">
        <f t="shared" si="6"/>
        <v>1</v>
      </c>
      <c r="AW16" s="25">
        <f t="shared" si="7"/>
        <v>1</v>
      </c>
      <c r="AX16" s="25">
        <f t="shared" si="8"/>
        <v>1</v>
      </c>
      <c r="AY16" s="20">
        <f>VLOOKUP(P16,'318'!$B$4:$B$18,1)</f>
        <v>0</v>
      </c>
      <c r="AZ16" s="24" t="str">
        <f>VLOOKUP($P16,'318'!$B$4:$K$18,VLOOKUP($I16,'318'!$X$2:$Y$10,2,TRUE),TRUE)</f>
        <v>1,00</v>
      </c>
      <c r="BA16" s="24" t="str">
        <f>VLOOKUP($P16,'318'!$B$24:$K$38,VLOOKUP($I16,'318'!$X$2:$Y$10,2))</f>
        <v>1,00</v>
      </c>
      <c r="BB16" s="24" t="str">
        <f>VLOOKUP($P16,'318'!$B$4:$K$18,VLOOKUP($I16,'318'!$X$23:$Y$31,2,TRUE),TRUE)</f>
        <v>1,00</v>
      </c>
      <c r="BC16" s="24" t="str">
        <f>VLOOKUP($P16,'318'!$B$24:$K$38,VLOOKUP($I16,'318'!$X$23:$Y$31,2))</f>
        <v>0,98</v>
      </c>
      <c r="BD16" s="25">
        <f t="shared" si="17"/>
        <v>1</v>
      </c>
      <c r="BE16" s="25">
        <f t="shared" si="18"/>
        <v>1</v>
      </c>
      <c r="BF16" s="25">
        <f t="shared" si="9"/>
        <v>1</v>
      </c>
      <c r="BG16" s="24" t="str">
        <f>VLOOKUP($P16,'318'!$N$4:$W$18,VLOOKUP($I16,'318'!$X$2:$Y$10,2,TRUE),TRUE)</f>
        <v>1,00</v>
      </c>
      <c r="BH16" s="24" t="str">
        <f>VLOOKUP($P16,'318'!$N$24:$W$38,VLOOKUP($I16,'318'!$X$2:$Y$10,2))</f>
        <v>0,96</v>
      </c>
      <c r="BI16" s="24" t="str">
        <f>VLOOKUP($P16,'318'!$N$4:$W$18,VLOOKUP($I16,'318'!$X$23:$Y$31,2,TRUE),TRUE)</f>
        <v>1,00</v>
      </c>
      <c r="BJ16" s="24" t="str">
        <f>VLOOKUP($P16,'318'!$N$24:$W$38,VLOOKUP($I16,'318'!$X$23:$Y$31,2))</f>
        <v>0,96</v>
      </c>
      <c r="BK16" s="25">
        <f t="shared" si="19"/>
        <v>1</v>
      </c>
      <c r="BL16" s="25">
        <f t="shared" si="20"/>
        <v>1</v>
      </c>
      <c r="BM16" s="25">
        <f t="shared" si="10"/>
        <v>1</v>
      </c>
    </row>
    <row r="17" spans="2:65" ht="15.95" customHeight="1" x14ac:dyDescent="0.25">
      <c r="B17" s="3"/>
      <c r="C17" s="3"/>
      <c r="D17" s="3"/>
      <c r="E17" s="3"/>
      <c r="F17" s="3">
        <v>0.1</v>
      </c>
      <c r="G17" s="3">
        <v>1</v>
      </c>
      <c r="H17" s="3"/>
      <c r="I17" s="3"/>
      <c r="J17" s="4">
        <f t="shared" si="11"/>
        <v>0</v>
      </c>
      <c r="K17" s="22">
        <f>AB17</f>
        <v>1</v>
      </c>
      <c r="L17" s="22">
        <f>AI17</f>
        <v>1</v>
      </c>
      <c r="M17" s="4">
        <f t="shared" si="12"/>
        <v>0</v>
      </c>
      <c r="N17" s="22">
        <f>AQ17</f>
        <v>1</v>
      </c>
      <c r="O17" s="22">
        <f>AX17</f>
        <v>1</v>
      </c>
      <c r="P17" s="4">
        <f t="shared" si="13"/>
        <v>0</v>
      </c>
      <c r="Q17" s="22">
        <f>BF17</f>
        <v>1</v>
      </c>
      <c r="R17" s="22">
        <f>BM17</f>
        <v>1</v>
      </c>
      <c r="T17" s="24">
        <f>VLOOKUP(I17,'318'!$X$2:$X$10,1)</f>
        <v>0</v>
      </c>
      <c r="U17" s="20">
        <f>VLOOKUP(J17,'318'!$B$4:$B$18,1)</f>
        <v>0</v>
      </c>
      <c r="V17" s="24" t="str">
        <f>VLOOKUP($J17,'318'!$B$4:$K$18,VLOOKUP($I17,'318'!$X$2:$Y$10,2,TRUE),TRUE)</f>
        <v>1,00</v>
      </c>
      <c r="W17" s="24" t="str">
        <f>VLOOKUP($J17,'318'!$B$24:$K$38,VLOOKUP($I17,'318'!$X$2:$Y$10,2))</f>
        <v>1,00</v>
      </c>
      <c r="X17" s="24" t="str">
        <f>VLOOKUP($J17,'318'!$B$4:$K$18,VLOOKUP($I17,'318'!$X$23:$Y$31,2,TRUE),TRUE)</f>
        <v>1,00</v>
      </c>
      <c r="Y17" s="24" t="str">
        <f>VLOOKUP($J17,'318'!$B$24:$K$38,VLOOKUP($I17,'318'!$X$23:$Y$31,2))</f>
        <v>0,98</v>
      </c>
      <c r="Z17" s="25">
        <f t="shared" si="14"/>
        <v>1</v>
      </c>
      <c r="AA17" s="25">
        <f t="shared" si="15"/>
        <v>1</v>
      </c>
      <c r="AB17" s="25">
        <f t="shared" si="16"/>
        <v>1</v>
      </c>
      <c r="AC17" s="24" t="str">
        <f>VLOOKUP($J17,'318'!$N$4:$W$18,VLOOKUP($I17,'318'!$X$2:$Y$10,2,TRUE),TRUE)</f>
        <v>1,00</v>
      </c>
      <c r="AD17" s="24" t="str">
        <f>VLOOKUP($J17,'318'!$N$24:$W$38,VLOOKUP($I17,'318'!$X$2:$Y$10,2))</f>
        <v>0,96</v>
      </c>
      <c r="AE17" s="24" t="str">
        <f>VLOOKUP($J17,'318'!$N$4:$W$18,VLOOKUP($I17,'318'!$X$23:$Y$31,2,TRUE),TRUE)</f>
        <v>1,00</v>
      </c>
      <c r="AF17" s="24" t="str">
        <f>VLOOKUP($J17,'318'!$N$24:$W$38,VLOOKUP($I17,'318'!$X$23:$Y$31,2))</f>
        <v>0,96</v>
      </c>
      <c r="AG17" s="25">
        <f t="shared" si="0"/>
        <v>1</v>
      </c>
      <c r="AH17" s="25">
        <f t="shared" si="1"/>
        <v>1</v>
      </c>
      <c r="AI17" s="25">
        <f t="shared" si="2"/>
        <v>1</v>
      </c>
      <c r="AJ17" s="20">
        <f>VLOOKUP(M17,'318'!$B$4:$B$18,1)</f>
        <v>0</v>
      </c>
      <c r="AK17" s="24" t="str">
        <f>VLOOKUP($M17,'318'!$B$4:$K$18,VLOOKUP($I17,'318'!$X$2:$Y$10,2,TRUE),TRUE)</f>
        <v>1,00</v>
      </c>
      <c r="AL17" s="24" t="str">
        <f>VLOOKUP($M17,'318'!$B$24:$K$38,VLOOKUP($I17,'318'!$X$2:$Y$10,2))</f>
        <v>1,00</v>
      </c>
      <c r="AM17" s="24" t="str">
        <f>VLOOKUP($M17,'318'!$B$4:$K$18,VLOOKUP($I17,'318'!$X$23:$Y$31,2,TRUE),TRUE)</f>
        <v>1,00</v>
      </c>
      <c r="AN17" s="24" t="str">
        <f>VLOOKUP($M17,'318'!$B$24:$K$38,VLOOKUP($I17,'318'!$X$23:$Y$31,2))</f>
        <v>0,98</v>
      </c>
      <c r="AO17" s="25">
        <f t="shared" si="3"/>
        <v>1</v>
      </c>
      <c r="AP17" s="25">
        <f t="shared" si="4"/>
        <v>1</v>
      </c>
      <c r="AQ17" s="25">
        <f t="shared" si="5"/>
        <v>1</v>
      </c>
      <c r="AR17" s="24" t="str">
        <f>VLOOKUP($M17,'318'!$N$4:$W$18,VLOOKUP($I17,'318'!$X$2:$Y$10,2,TRUE),TRUE)</f>
        <v>1,00</v>
      </c>
      <c r="AS17" s="24" t="str">
        <f>VLOOKUP($M17,'318'!$N$24:$W$38,VLOOKUP($I17,'318'!$X$2:$Y$10,2))</f>
        <v>0,96</v>
      </c>
      <c r="AT17" s="24" t="str">
        <f>VLOOKUP($M17,'318'!$N$4:$W$18,VLOOKUP($I17,'318'!$X$23:$Y$31,2,TRUE),TRUE)</f>
        <v>1,00</v>
      </c>
      <c r="AU17" s="24" t="str">
        <f>VLOOKUP($M17,'318'!$N$24:$W$38,VLOOKUP($I17,'318'!$X$23:$Y$31,2))</f>
        <v>0,96</v>
      </c>
      <c r="AV17" s="25">
        <f t="shared" si="6"/>
        <v>1</v>
      </c>
      <c r="AW17" s="25">
        <f t="shared" si="7"/>
        <v>1</v>
      </c>
      <c r="AX17" s="25">
        <f t="shared" si="8"/>
        <v>1</v>
      </c>
      <c r="AY17" s="20">
        <f>VLOOKUP(P17,'318'!$B$4:$B$18,1)</f>
        <v>0</v>
      </c>
      <c r="AZ17" s="24" t="str">
        <f>VLOOKUP($P17,'318'!$B$4:$K$18,VLOOKUP($I17,'318'!$X$2:$Y$10,2,TRUE),TRUE)</f>
        <v>1,00</v>
      </c>
      <c r="BA17" s="24" t="str">
        <f>VLOOKUP($P17,'318'!$B$24:$K$38,VLOOKUP($I17,'318'!$X$2:$Y$10,2))</f>
        <v>1,00</v>
      </c>
      <c r="BB17" s="24" t="str">
        <f>VLOOKUP($P17,'318'!$B$4:$K$18,VLOOKUP($I17,'318'!$X$23:$Y$31,2,TRUE),TRUE)</f>
        <v>1,00</v>
      </c>
      <c r="BC17" s="24" t="str">
        <f>VLOOKUP($P17,'318'!$B$24:$K$38,VLOOKUP($I17,'318'!$X$23:$Y$31,2))</f>
        <v>0,98</v>
      </c>
      <c r="BD17" s="25">
        <f t="shared" si="17"/>
        <v>1</v>
      </c>
      <c r="BE17" s="25">
        <f t="shared" si="18"/>
        <v>1</v>
      </c>
      <c r="BF17" s="25">
        <f t="shared" si="9"/>
        <v>1</v>
      </c>
      <c r="BG17" s="24" t="str">
        <f>VLOOKUP($P17,'318'!$N$4:$W$18,VLOOKUP($I17,'318'!$X$2:$Y$10,2,TRUE),TRUE)</f>
        <v>1,00</v>
      </c>
      <c r="BH17" s="24" t="str">
        <f>VLOOKUP($P17,'318'!$N$24:$W$38,VLOOKUP($I17,'318'!$X$2:$Y$10,2))</f>
        <v>0,96</v>
      </c>
      <c r="BI17" s="24" t="str">
        <f>VLOOKUP($P17,'318'!$N$4:$W$18,VLOOKUP($I17,'318'!$X$23:$Y$31,2,TRUE),TRUE)</f>
        <v>1,00</v>
      </c>
      <c r="BJ17" s="24" t="str">
        <f>VLOOKUP($P17,'318'!$N$24:$W$38,VLOOKUP($I17,'318'!$X$23:$Y$31,2))</f>
        <v>0,96</v>
      </c>
      <c r="BK17" s="25">
        <f t="shared" si="19"/>
        <v>1</v>
      </c>
      <c r="BL17" s="25">
        <f t="shared" si="20"/>
        <v>1</v>
      </c>
      <c r="BM17" s="25">
        <f t="shared" si="10"/>
        <v>1</v>
      </c>
    </row>
    <row r="18" spans="2:65" x14ac:dyDescent="0.2">
      <c r="B18" s="3"/>
      <c r="C18" s="3"/>
      <c r="D18" s="3"/>
      <c r="E18" s="3"/>
      <c r="F18" s="3"/>
      <c r="G18" s="3"/>
      <c r="H18" s="3"/>
      <c r="I18" s="3"/>
    </row>
  </sheetData>
  <mergeCells count="6">
    <mergeCell ref="AJ1:AX1"/>
    <mergeCell ref="AY1:BM1"/>
    <mergeCell ref="J2:L2"/>
    <mergeCell ref="M2:O2"/>
    <mergeCell ref="P2:R2"/>
    <mergeCell ref="U1:AI1"/>
  </mergeCells>
  <phoneticPr fontId="0" type="noConversion"/>
  <printOptions horizontalCentered="1" verticalCentered="1" gridLines="1"/>
  <pageMargins left="0.11811023622047245" right="0.11811023622047245" top="0.55118110236220474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workbookViewId="0">
      <selection activeCell="E10" sqref="E10"/>
    </sheetView>
  </sheetViews>
  <sheetFormatPr defaultRowHeight="14.25" x14ac:dyDescent="0.2"/>
  <cols>
    <col min="1" max="1" width="8.28515625" style="2" bestFit="1" customWidth="1"/>
    <col min="2" max="2" width="11" style="2" bestFit="1" customWidth="1"/>
    <col min="3" max="3" width="7.85546875" style="2" customWidth="1"/>
    <col min="4" max="4" width="6.7109375" style="2" customWidth="1"/>
    <col min="5" max="5" width="7.42578125" style="2" bestFit="1" customWidth="1"/>
    <col min="6" max="6" width="15" style="2" customWidth="1"/>
    <col min="7" max="7" width="7.28515625" style="2" customWidth="1"/>
    <col min="8" max="8" width="1.5703125" style="2" hidden="1" customWidth="1"/>
    <col min="9" max="9" width="9.85546875" style="2" customWidth="1"/>
    <col min="10" max="10" width="5" style="2" bestFit="1" customWidth="1"/>
    <col min="11" max="12" width="7.140625" style="2" bestFit="1" customWidth="1"/>
    <col min="13" max="13" width="5" style="2" bestFit="1" customWidth="1"/>
    <col min="14" max="15" width="7.140625" style="2" bestFit="1" customWidth="1"/>
    <col min="16" max="16" width="3.85546875" style="2" bestFit="1" customWidth="1"/>
    <col min="17" max="18" width="7.140625" style="2" bestFit="1" customWidth="1"/>
    <col min="19" max="19" width="5.140625" style="2" customWidth="1"/>
    <col min="20" max="20" width="10" style="23" customWidth="1"/>
    <col min="21" max="21" width="9.140625" style="21"/>
    <col min="22" max="22" width="11.140625" style="23" customWidth="1"/>
    <col min="23" max="23" width="11.42578125" style="23" customWidth="1"/>
    <col min="24" max="24" width="10.28515625" style="23" customWidth="1"/>
    <col min="25" max="26" width="10" style="23" customWidth="1"/>
    <col min="27" max="27" width="9.140625" style="23"/>
    <col min="28" max="28" width="11.7109375" style="23" customWidth="1"/>
    <col min="29" max="32" width="9.140625" style="23"/>
    <col min="33" max="33" width="11.140625" style="23" customWidth="1"/>
    <col min="34" max="34" width="10.42578125" style="23" customWidth="1"/>
    <col min="35" max="35" width="11.85546875" style="23" customWidth="1"/>
    <col min="36" max="36" width="9.140625" style="21"/>
    <col min="37" max="50" width="9.140625" style="23"/>
    <col min="51" max="51" width="9.140625" style="21"/>
    <col min="52" max="66" width="9.140625" style="23"/>
    <col min="67" max="16384" width="9.140625" style="2"/>
  </cols>
  <sheetData>
    <row r="1" spans="1:66" ht="15" x14ac:dyDescent="0.25">
      <c r="B1" s="156" t="s">
        <v>177</v>
      </c>
      <c r="C1" s="156"/>
      <c r="U1" s="152" t="s">
        <v>104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4"/>
      <c r="AJ1" s="152" t="s">
        <v>105</v>
      </c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4"/>
      <c r="AY1" s="152" t="s">
        <v>106</v>
      </c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</row>
    <row r="2" spans="1:66" s="60" customFormat="1" ht="57.75" customHeight="1" x14ac:dyDescent="0.25">
      <c r="B2" s="54" t="s">
        <v>2</v>
      </c>
      <c r="C2" s="54" t="s">
        <v>1</v>
      </c>
      <c r="D2" s="54" t="s">
        <v>0</v>
      </c>
      <c r="E2" s="54" t="s">
        <v>3</v>
      </c>
      <c r="F2" s="54" t="s">
        <v>170</v>
      </c>
      <c r="G2" s="54" t="s">
        <v>268</v>
      </c>
      <c r="H2" s="54"/>
      <c r="I2" s="54" t="s">
        <v>269</v>
      </c>
      <c r="J2" s="155" t="s">
        <v>107</v>
      </c>
      <c r="K2" s="155"/>
      <c r="L2" s="155"/>
      <c r="M2" s="155" t="s">
        <v>108</v>
      </c>
      <c r="N2" s="155"/>
      <c r="O2" s="155"/>
      <c r="P2" s="155" t="s">
        <v>109</v>
      </c>
      <c r="Q2" s="155"/>
      <c r="R2" s="155"/>
      <c r="S2" s="54"/>
      <c r="T2" s="53" t="s">
        <v>89</v>
      </c>
      <c r="U2" s="61" t="s">
        <v>88</v>
      </c>
      <c r="V2" s="53" t="s">
        <v>90</v>
      </c>
      <c r="W2" s="53" t="s">
        <v>91</v>
      </c>
      <c r="X2" s="53" t="s">
        <v>92</v>
      </c>
      <c r="Y2" s="53" t="s">
        <v>93</v>
      </c>
      <c r="Z2" s="53" t="s">
        <v>94</v>
      </c>
      <c r="AA2" s="53" t="s">
        <v>95</v>
      </c>
      <c r="AB2" s="53" t="s">
        <v>96</v>
      </c>
      <c r="AC2" s="53" t="s">
        <v>90</v>
      </c>
      <c r="AD2" s="53" t="s">
        <v>91</v>
      </c>
      <c r="AE2" s="53" t="s">
        <v>92</v>
      </c>
      <c r="AF2" s="53" t="s">
        <v>93</v>
      </c>
      <c r="AG2" s="53" t="s">
        <v>94</v>
      </c>
      <c r="AH2" s="53" t="s">
        <v>95</v>
      </c>
      <c r="AI2" s="53" t="s">
        <v>96</v>
      </c>
      <c r="AJ2" s="61" t="s">
        <v>88</v>
      </c>
      <c r="AK2" s="53" t="s">
        <v>90</v>
      </c>
      <c r="AL2" s="53" t="s">
        <v>91</v>
      </c>
      <c r="AM2" s="53" t="s">
        <v>92</v>
      </c>
      <c r="AN2" s="53" t="s">
        <v>93</v>
      </c>
      <c r="AO2" s="53" t="s">
        <v>94</v>
      </c>
      <c r="AP2" s="53" t="s">
        <v>95</v>
      </c>
      <c r="AQ2" s="53" t="s">
        <v>96</v>
      </c>
      <c r="AR2" s="53" t="s">
        <v>90</v>
      </c>
      <c r="AS2" s="53" t="s">
        <v>91</v>
      </c>
      <c r="AT2" s="53" t="s">
        <v>92</v>
      </c>
      <c r="AU2" s="53" t="s">
        <v>93</v>
      </c>
      <c r="AV2" s="53" t="s">
        <v>94</v>
      </c>
      <c r="AW2" s="53" t="s">
        <v>95</v>
      </c>
      <c r="AX2" s="53" t="s">
        <v>96</v>
      </c>
      <c r="AY2" s="61" t="s">
        <v>88</v>
      </c>
      <c r="AZ2" s="53" t="s">
        <v>90</v>
      </c>
      <c r="BA2" s="53" t="s">
        <v>91</v>
      </c>
      <c r="BB2" s="53" t="s">
        <v>92</v>
      </c>
      <c r="BC2" s="53" t="s">
        <v>93</v>
      </c>
      <c r="BD2" s="53" t="s">
        <v>94</v>
      </c>
      <c r="BE2" s="53" t="s">
        <v>95</v>
      </c>
      <c r="BF2" s="53" t="s">
        <v>96</v>
      </c>
      <c r="BG2" s="53" t="s">
        <v>90</v>
      </c>
      <c r="BH2" s="53" t="s">
        <v>91</v>
      </c>
      <c r="BI2" s="53" t="s">
        <v>92</v>
      </c>
      <c r="BJ2" s="53" t="s">
        <v>93</v>
      </c>
      <c r="BK2" s="53" t="s">
        <v>94</v>
      </c>
      <c r="BL2" s="53" t="s">
        <v>95</v>
      </c>
      <c r="BM2" s="53" t="s">
        <v>96</v>
      </c>
      <c r="BN2" s="64"/>
    </row>
    <row r="3" spans="1:66" ht="14.25" customHeight="1" x14ac:dyDescent="0.2">
      <c r="B3" s="5" t="s">
        <v>4</v>
      </c>
      <c r="C3" s="5" t="s">
        <v>5</v>
      </c>
      <c r="D3" s="5" t="s">
        <v>6</v>
      </c>
      <c r="E3" s="5" t="s">
        <v>7</v>
      </c>
      <c r="F3" s="5" t="s">
        <v>169</v>
      </c>
      <c r="G3" s="5" t="s">
        <v>8</v>
      </c>
      <c r="H3" s="5"/>
      <c r="I3" s="5" t="s">
        <v>82</v>
      </c>
      <c r="J3" s="1"/>
      <c r="K3" s="3" t="s">
        <v>144</v>
      </c>
      <c r="L3" s="3" t="s">
        <v>145</v>
      </c>
      <c r="M3" s="1"/>
      <c r="N3" s="3" t="s">
        <v>144</v>
      </c>
      <c r="O3" s="3" t="s">
        <v>145</v>
      </c>
      <c r="P3" s="1"/>
      <c r="Q3" s="3" t="s">
        <v>144</v>
      </c>
      <c r="R3" s="3" t="s">
        <v>145</v>
      </c>
      <c r="S3" s="1"/>
      <c r="T3" s="24"/>
      <c r="U3" s="20"/>
      <c r="V3" s="24" t="s">
        <v>146</v>
      </c>
      <c r="W3" s="24" t="s">
        <v>147</v>
      </c>
      <c r="X3" s="24" t="s">
        <v>148</v>
      </c>
      <c r="Y3" s="24" t="s">
        <v>149</v>
      </c>
      <c r="Z3" s="24" t="s">
        <v>97</v>
      </c>
      <c r="AA3" s="24" t="s">
        <v>97</v>
      </c>
      <c r="AB3" s="24" t="s">
        <v>97</v>
      </c>
      <c r="AC3" s="24" t="s">
        <v>150</v>
      </c>
      <c r="AD3" s="24" t="s">
        <v>151</v>
      </c>
      <c r="AE3" s="24" t="s">
        <v>152</v>
      </c>
      <c r="AF3" s="24" t="s">
        <v>153</v>
      </c>
      <c r="AG3" s="24" t="s">
        <v>102</v>
      </c>
      <c r="AH3" s="24" t="s">
        <v>102</v>
      </c>
      <c r="AI3" s="24" t="s">
        <v>102</v>
      </c>
      <c r="AJ3" s="20"/>
      <c r="AK3" s="24" t="s">
        <v>146</v>
      </c>
      <c r="AL3" s="24" t="s">
        <v>147</v>
      </c>
      <c r="AM3" s="24" t="s">
        <v>148</v>
      </c>
      <c r="AN3" s="24" t="s">
        <v>149</v>
      </c>
      <c r="AO3" s="24" t="s">
        <v>97</v>
      </c>
      <c r="AP3" s="24" t="s">
        <v>97</v>
      </c>
      <c r="AQ3" s="24" t="s">
        <v>97</v>
      </c>
      <c r="AR3" s="24" t="s">
        <v>150</v>
      </c>
      <c r="AS3" s="24" t="s">
        <v>151</v>
      </c>
      <c r="AT3" s="24" t="s">
        <v>152</v>
      </c>
      <c r="AU3" s="24" t="s">
        <v>153</v>
      </c>
      <c r="AV3" s="24" t="s">
        <v>102</v>
      </c>
      <c r="AW3" s="24" t="s">
        <v>102</v>
      </c>
      <c r="AX3" s="24" t="s">
        <v>102</v>
      </c>
      <c r="AY3" s="20"/>
      <c r="AZ3" s="24" t="s">
        <v>146</v>
      </c>
      <c r="BA3" s="24" t="s">
        <v>147</v>
      </c>
      <c r="BB3" s="24" t="s">
        <v>148</v>
      </c>
      <c r="BC3" s="24" t="s">
        <v>149</v>
      </c>
      <c r="BD3" s="24" t="s">
        <v>97</v>
      </c>
      <c r="BE3" s="24" t="s">
        <v>97</v>
      </c>
      <c r="BF3" s="24" t="s">
        <v>97</v>
      </c>
      <c r="BG3" s="24" t="s">
        <v>150</v>
      </c>
      <c r="BH3" s="24" t="s">
        <v>151</v>
      </c>
      <c r="BI3" s="24" t="s">
        <v>152</v>
      </c>
      <c r="BJ3" s="24" t="s">
        <v>153</v>
      </c>
      <c r="BK3" s="24" t="s">
        <v>102</v>
      </c>
      <c r="BL3" s="24" t="s">
        <v>102</v>
      </c>
      <c r="BM3" s="24" t="s">
        <v>102</v>
      </c>
    </row>
    <row r="4" spans="1:66" s="139" customFormat="1" ht="15.95" customHeight="1" x14ac:dyDescent="0.25">
      <c r="A4" s="139" t="s">
        <v>184</v>
      </c>
      <c r="B4" s="140">
        <v>2.4</v>
      </c>
      <c r="C4" s="140">
        <v>2.23</v>
      </c>
      <c r="D4" s="140"/>
      <c r="E4" s="140"/>
      <c r="F4" s="140">
        <v>0.15</v>
      </c>
      <c r="G4" s="140">
        <v>1.1299999999999999</v>
      </c>
      <c r="H4" s="140"/>
      <c r="I4" s="140">
        <v>90</v>
      </c>
      <c r="J4" s="141">
        <f>IF(B4&gt;0,DEGREES(ATAN($G4/(B4/2))),0)</f>
        <v>43.279185166327132</v>
      </c>
      <c r="K4" s="142">
        <f>AB4</f>
        <v>0.71720814833672875</v>
      </c>
      <c r="L4" s="142">
        <f>AI4</f>
        <v>0.64720814833672868</v>
      </c>
      <c r="M4" s="141">
        <f>IF(C4&gt;0,DEGREES(ATAN(($G4+F4)/(B4-C4/2))),0)</f>
        <v>44.888312462102029</v>
      </c>
      <c r="N4" s="142">
        <f>AQ4</f>
        <v>0.7011168753789796</v>
      </c>
      <c r="O4" s="142">
        <f>AX4</f>
        <v>0.63111687537897976</v>
      </c>
      <c r="P4" s="141">
        <f>IF(D4&gt;0,DEGREES(ATAN(($G4+F4)/(B4-E4-D4/2))),0)</f>
        <v>0</v>
      </c>
      <c r="Q4" s="142">
        <f>BF4</f>
        <v>1</v>
      </c>
      <c r="R4" s="142">
        <f>BM4</f>
        <v>1</v>
      </c>
      <c r="S4" s="143"/>
      <c r="T4" s="144">
        <f>VLOOKUP(I4,'319'!$X$2:$X$10,1)</f>
        <v>90</v>
      </c>
      <c r="U4" s="145">
        <f>VLOOKUP(J4,'319'!$B$4:$B$22,1)</f>
        <v>40</v>
      </c>
      <c r="V4" s="144" t="str">
        <f>VLOOKUP($J4,'319'!$B$4:$K$22,VLOOKUP($I4,'319'!$X$2:$Y$10,2,TRUE),TRUE)</f>
        <v>0,75</v>
      </c>
      <c r="W4" s="144" t="str">
        <f>VLOOKUP($J4,'319'!$B$24:$K$43,VLOOKUP($I4,'319'!$X$2:$Y$10,2))</f>
        <v>0,70</v>
      </c>
      <c r="X4" s="144" t="str">
        <f>VLOOKUP($J4,'319'!$B$4:$K$22,VLOOKUP($I4,'319'!$X$23:$Y$31,2,TRUE),TRUE)</f>
        <v>0,73</v>
      </c>
      <c r="Y4" s="144" t="str">
        <f>VLOOKUP($J4,'319'!$B$24:$K$43,VLOOKUP($I4,'319'!$X$23:$Y$31,2))</f>
        <v>0,69</v>
      </c>
      <c r="Z4" s="146">
        <f>(($J4-$U4)*W4+($U4+5-$J4)*V4)/5</f>
        <v>0.71720814833672863</v>
      </c>
      <c r="AA4" s="146">
        <f>(($J4-$U4)*Y4+($U4+5-$J4)*X4)/5</f>
        <v>0.70376651866938289</v>
      </c>
      <c r="AB4" s="146">
        <f>(($I4-$T4)*AA4+($T4+45-$I4)*Z4)/45</f>
        <v>0.71720814833672875</v>
      </c>
      <c r="AC4" s="144" t="str">
        <f>VLOOKUP($J4,'319'!$N$4:$W$22,VLOOKUP($I4,'319'!$X$2:$Y$10,2,TRUE),TRUE)</f>
        <v>0,68</v>
      </c>
      <c r="AD4" s="144" t="str">
        <f>VLOOKUP($J4,'319'!$N$24:$W$43,VLOOKUP($I4,'319'!$X$2:$Y$10,2))</f>
        <v>0,63</v>
      </c>
      <c r="AE4" s="144" t="str">
        <f>VLOOKUP($J4,'319'!$N$4:$W$22,VLOOKUP($I4,'319'!$X$23:$Y$31,2,TRUE),TRUE)</f>
        <v>0,62</v>
      </c>
      <c r="AF4" s="144" t="str">
        <f>VLOOKUP($J4,'319'!$N$24:$W$43,VLOOKUP($I4,'319'!$X$23:$Y$31,2))</f>
        <v>0,57</v>
      </c>
      <c r="AG4" s="146">
        <f t="shared" ref="AG4:AG17" si="0">(($J4-$U4)*AD4+($U4+5-$J4)*AC4)/5</f>
        <v>0.64720814833672868</v>
      </c>
      <c r="AH4" s="146">
        <f t="shared" ref="AH4:AH17" si="1">(($J4-$U4)*AF4+($U4+5-$J4)*AE4)/5</f>
        <v>0.58720814833672863</v>
      </c>
      <c r="AI4" s="146">
        <f t="shared" ref="AI4:AI17" si="2">(($I4-$T4)*AH4+($T4+45-$I4)*AG4)/45</f>
        <v>0.64720814833672868</v>
      </c>
      <c r="AJ4" s="145">
        <f>VLOOKUP(M4,'319'!$B$4:$B$22,1)</f>
        <v>40</v>
      </c>
      <c r="AK4" s="144" t="str">
        <f>VLOOKUP($M4,'319'!$B$4:$K$22,VLOOKUP($I4,'319'!$X$2:$Y$10,2,TRUE),TRUE)</f>
        <v>0,75</v>
      </c>
      <c r="AL4" s="144" t="str">
        <f>VLOOKUP($M4,'319'!$B$24:$K$42,VLOOKUP($I4,'319'!$X$2:$Y$10,2))</f>
        <v>0,70</v>
      </c>
      <c r="AM4" s="144" t="str">
        <f>VLOOKUP($M4,'319'!$B$4:$K$22,VLOOKUP($I4,'319'!$X$23:$Y$31,2,TRUE),TRUE)</f>
        <v>0,73</v>
      </c>
      <c r="AN4" s="144" t="str">
        <f>VLOOKUP($M4,'319'!$B$24:$K$42,VLOOKUP($I4,'319'!$X$23:$Y$31,2))</f>
        <v>0,69</v>
      </c>
      <c r="AO4" s="146">
        <f t="shared" ref="AO4:AO17" si="3">(($M4-$AJ4)*AL4+($AJ4+5-$M4)*AK4)/5</f>
        <v>0.7011168753789796</v>
      </c>
      <c r="AP4" s="146">
        <f t="shared" ref="AP4:AP17" si="4">(($M4-$AJ4)*AN4+($AJ4+5-$M4)*AM4)/5</f>
        <v>0.69089350030318375</v>
      </c>
      <c r="AQ4" s="146">
        <f t="shared" ref="AQ4:AQ17" si="5">(($I4-$T4)*AP4+($T4+45-$I4)*AO4)/45</f>
        <v>0.7011168753789796</v>
      </c>
      <c r="AR4" s="144" t="str">
        <f>VLOOKUP($M4,'319'!$N$4:$W$22,VLOOKUP($I4,'319'!$X$2:$Y$10,2,TRUE),TRUE)</f>
        <v>0,68</v>
      </c>
      <c r="AS4" s="144" t="str">
        <f>VLOOKUP($M4,'319'!$N$24:$W$42,VLOOKUP($I4,'319'!$X$2:$Y$10,2))</f>
        <v>0,63</v>
      </c>
      <c r="AT4" s="144" t="str">
        <f>VLOOKUP($M4,'319'!$N$4:$W$22,VLOOKUP($I4,'319'!$X$23:$Y$31,2,TRUE),TRUE)</f>
        <v>0,62</v>
      </c>
      <c r="AU4" s="144" t="str">
        <f>VLOOKUP($M4,'319'!$N$24:$W$42,VLOOKUP($I4,'319'!$X$23:$Y$31,2))</f>
        <v>0,57</v>
      </c>
      <c r="AV4" s="146">
        <f t="shared" ref="AV4:AV17" si="6">(($M4-$AJ4)*AS4+($AJ4+5-$M4)*AR4)/5</f>
        <v>0.63111687537897976</v>
      </c>
      <c r="AW4" s="146">
        <f t="shared" ref="AW4:AW17" si="7">(($M4-$AJ4)*AU4+($AJ4+5-$M4)*AT4)/5</f>
        <v>0.5711168753789797</v>
      </c>
      <c r="AX4" s="146">
        <f t="shared" ref="AX4:AX17" si="8">(($I4-$T4)*AW4+($T4+45-$I4)*AV4)/45</f>
        <v>0.63111687537897976</v>
      </c>
      <c r="AY4" s="145">
        <f>VLOOKUP(P4,'319'!$B$4:$B$22,1)</f>
        <v>0</v>
      </c>
      <c r="AZ4" s="144" t="str">
        <f>VLOOKUP($P4,'319'!$B$4:$K$22,VLOOKUP($I4,'319'!$X$2:$Y$10,2,TRUE),TRUE)</f>
        <v>1,00</v>
      </c>
      <c r="BA4" s="144" t="str">
        <f>VLOOKUP($P4,'319'!$B$24:$K$42,VLOOKUP($I4,'319'!$X$2:$Y$10,2))</f>
        <v>0,97</v>
      </c>
      <c r="BB4" s="144" t="str">
        <f>VLOOKUP($P4,'319'!$B$4:$K$22,VLOOKUP($I4,'319'!$X$23:$Y$31,2,TRUE),TRUE)</f>
        <v>1,00</v>
      </c>
      <c r="BC4" s="144" t="str">
        <f>VLOOKUP($P4,'319'!$B$24:$K$42,VLOOKUP($I4,'319'!$X$23:$Y$31,2))</f>
        <v>0,97</v>
      </c>
      <c r="BD4" s="146">
        <f>(($P4-$AY4)*BA4+($AY4+5-$P4)*AZ4)/5</f>
        <v>1</v>
      </c>
      <c r="BE4" s="146">
        <f>(($P4-$AY4)*BC4+($AY4+5-$P4)*BB4)/5</f>
        <v>1</v>
      </c>
      <c r="BF4" s="146">
        <f t="shared" ref="BF4:BF17" si="9">(($I4-$T4)*BE4+($T4+45-$I4)*BD4)/45</f>
        <v>1</v>
      </c>
      <c r="BG4" s="144" t="str">
        <f>VLOOKUP($P4,'319'!$N$4:$W$22,VLOOKUP($I4,'319'!$X$2:$Y$10,2,TRUE),TRUE)</f>
        <v>1,00</v>
      </c>
      <c r="BH4" s="144" t="str">
        <f>VLOOKUP($P4,'319'!$N$24:$W$42,VLOOKUP($I4,'319'!$X$2:$Y$10,2))</f>
        <v>0,96</v>
      </c>
      <c r="BI4" s="144" t="str">
        <f>VLOOKUP($P4,'319'!$N$4:$W$22,VLOOKUP($I4,'319'!$X$23:$Y$31,2,TRUE),TRUE)</f>
        <v>1,00</v>
      </c>
      <c r="BJ4" s="144" t="str">
        <f>VLOOKUP($P4,'319'!$N$24:$W$42,VLOOKUP($I4,'319'!$X$23:$Y$31,2))</f>
        <v>0,96</v>
      </c>
      <c r="BK4" s="146">
        <f>(($P4-$AY4)*BH4+($AY4+5-$P4)*BG4)/5</f>
        <v>1</v>
      </c>
      <c r="BL4" s="146">
        <f>(($P4-$AY4)*BJ4+($AY4+5-$P4)*BI4)/5</f>
        <v>1</v>
      </c>
      <c r="BM4" s="146">
        <f t="shared" ref="BM4:BM17" si="10">(($I4-$T4)*BL4+($T4+45-$I4)*BK4)/45</f>
        <v>1</v>
      </c>
      <c r="BN4" s="147"/>
    </row>
    <row r="5" spans="1:66" ht="15.95" customHeight="1" x14ac:dyDescent="0.25">
      <c r="A5" s="2" t="s">
        <v>185</v>
      </c>
      <c r="B5" s="3">
        <v>2.4</v>
      </c>
      <c r="C5" s="3">
        <v>2.2200000000000002</v>
      </c>
      <c r="D5" s="3"/>
      <c r="E5" s="3"/>
      <c r="F5" s="3">
        <v>0.15</v>
      </c>
      <c r="G5" s="3">
        <v>0.75</v>
      </c>
      <c r="H5" s="3"/>
      <c r="I5" s="3">
        <v>90</v>
      </c>
      <c r="J5" s="63">
        <f>IF(B5&gt;0,DEGREES(ATAN($G5/(B5/2))),0)</f>
        <v>32.005383208083494</v>
      </c>
      <c r="K5" s="62">
        <f>AB5</f>
        <v>0.80395693433533211</v>
      </c>
      <c r="L5" s="62">
        <f>AI5</f>
        <v>0.74994616791916491</v>
      </c>
      <c r="M5" s="63">
        <f t="shared" ref="M5:M17" si="11">IF(C5&gt;0,DEGREES(ATAN(($G5+F5)/(B5-C5/2))),0)</f>
        <v>34.902495615924721</v>
      </c>
      <c r="N5" s="62">
        <f>AQ5</f>
        <v>0.7807800350726023</v>
      </c>
      <c r="O5" s="62">
        <f>AX5</f>
        <v>0.72097504384075262</v>
      </c>
      <c r="P5" s="4">
        <f t="shared" ref="P5:P17" si="12">IF(D5&gt;0,DEGREES(ATAN(($G5+F5)/(B5-E5-D5/2))),0)</f>
        <v>0</v>
      </c>
      <c r="Q5" s="22">
        <f>BF5</f>
        <v>1</v>
      </c>
      <c r="R5" s="22">
        <f>BM5</f>
        <v>1</v>
      </c>
      <c r="T5" s="24">
        <f>VLOOKUP(I5,'319'!$X$2:$X$10,1)</f>
        <v>90</v>
      </c>
      <c r="U5" s="20">
        <f>VLOOKUP(J5,'319'!$B$4:$B$22,1)</f>
        <v>30</v>
      </c>
      <c r="V5" s="24" t="str">
        <f>VLOOKUP($J5,'319'!$B$4:$K$22,VLOOKUP($I5,'319'!$X$2:$Y$10,2,TRUE),TRUE)</f>
        <v>0,82</v>
      </c>
      <c r="W5" s="24" t="str">
        <f>VLOOKUP($J5,'319'!$B$24:$K$43,VLOOKUP($I5,'319'!$X$2:$Y$10,2))</f>
        <v>0,78</v>
      </c>
      <c r="X5" s="24" t="str">
        <f>VLOOKUP($J5,'319'!$B$4:$K$22,VLOOKUP($I5,'319'!$X$23:$Y$31,2,TRUE),TRUE)</f>
        <v>0,81</v>
      </c>
      <c r="Y5" s="24" t="str">
        <f>VLOOKUP($J5,'319'!$B$24:$K$43,VLOOKUP($I5,'319'!$X$23:$Y$31,2))</f>
        <v>0,77</v>
      </c>
      <c r="Z5" s="25">
        <f t="shared" ref="Z5:Z17" si="13">((J5-U5)*W5+(U5+5-J5)*V5)/5</f>
        <v>0.80395693433533211</v>
      </c>
      <c r="AA5" s="25">
        <f t="shared" ref="AA5:AA17" si="14">((J5-U5)*Y5+(U5+5-J5)*X5)/5</f>
        <v>0.7939569343353321</v>
      </c>
      <c r="AB5" s="25">
        <f t="shared" ref="AB5:AB17" si="15">((I5-T5)*AA5+(T5+45-I5)*Z5)/45</f>
        <v>0.80395693433533211</v>
      </c>
      <c r="AC5" s="24" t="str">
        <f>VLOOKUP($J5,'319'!$N$4:$W$22,VLOOKUP($I5,'319'!$X$2:$Y$10,2,TRUE),TRUE)</f>
        <v>0,77</v>
      </c>
      <c r="AD5" s="24" t="str">
        <f>VLOOKUP($J5,'319'!$N$24:$W$43,VLOOKUP($I5,'319'!$X$2:$Y$10,2))</f>
        <v>0,72</v>
      </c>
      <c r="AE5" s="24" t="str">
        <f>VLOOKUP($J5,'319'!$N$4:$W$22,VLOOKUP($I5,'319'!$X$23:$Y$31,2,TRUE),TRUE)</f>
        <v>0,72</v>
      </c>
      <c r="AF5" s="24" t="str">
        <f>VLOOKUP($J5,'319'!$N$24:$W$43,VLOOKUP($I5,'319'!$X$23:$Y$31,2))</f>
        <v>0,67</v>
      </c>
      <c r="AG5" s="25">
        <f t="shared" si="0"/>
        <v>0.74994616791916502</v>
      </c>
      <c r="AH5" s="25">
        <f t="shared" si="1"/>
        <v>0.69994616791916509</v>
      </c>
      <c r="AI5" s="25">
        <f t="shared" si="2"/>
        <v>0.74994616791916491</v>
      </c>
      <c r="AJ5" s="20">
        <f>VLOOKUP(M5,'319'!$B$4:$B$22,1)</f>
        <v>30</v>
      </c>
      <c r="AK5" s="24" t="str">
        <f>VLOOKUP($M5,'319'!$B$4:$K$22,VLOOKUP($I5,'319'!$X$2:$Y$10,2,TRUE),TRUE)</f>
        <v>0,82</v>
      </c>
      <c r="AL5" s="24" t="str">
        <f>VLOOKUP($M5,'319'!$B$24:$K$42,VLOOKUP($I5,'319'!$X$2:$Y$10,2))</f>
        <v>0,78</v>
      </c>
      <c r="AM5" s="24" t="str">
        <f>VLOOKUP($M5,'319'!$B$4:$K$22,VLOOKUP($I5,'319'!$X$23:$Y$31,2,TRUE),TRUE)</f>
        <v>0,81</v>
      </c>
      <c r="AN5" s="24" t="str">
        <f>VLOOKUP($M5,'319'!$B$24:$K$42,VLOOKUP($I5,'319'!$X$23:$Y$31,2))</f>
        <v>0,77</v>
      </c>
      <c r="AO5" s="25">
        <f t="shared" si="3"/>
        <v>0.7807800350726023</v>
      </c>
      <c r="AP5" s="25">
        <f t="shared" si="4"/>
        <v>0.77078003507260229</v>
      </c>
      <c r="AQ5" s="25">
        <f t="shared" si="5"/>
        <v>0.7807800350726023</v>
      </c>
      <c r="AR5" s="24" t="str">
        <f>VLOOKUP($M5,'319'!$N$4:$W$22,VLOOKUP($I5,'319'!$X$2:$Y$10,2,TRUE),TRUE)</f>
        <v>0,77</v>
      </c>
      <c r="AS5" s="24" t="str">
        <f>VLOOKUP($M5,'319'!$N$24:$W$42,VLOOKUP($I5,'319'!$X$2:$Y$10,2))</f>
        <v>0,72</v>
      </c>
      <c r="AT5" s="24" t="str">
        <f>VLOOKUP($M5,'319'!$N$4:$W$22,VLOOKUP($I5,'319'!$X$23:$Y$31,2,TRUE),TRUE)</f>
        <v>0,72</v>
      </c>
      <c r="AU5" s="24" t="str">
        <f>VLOOKUP($M5,'319'!$N$24:$W$42,VLOOKUP($I5,'319'!$X$23:$Y$31,2))</f>
        <v>0,67</v>
      </c>
      <c r="AV5" s="25">
        <f t="shared" si="6"/>
        <v>0.72097504384075273</v>
      </c>
      <c r="AW5" s="25">
        <f t="shared" si="7"/>
        <v>0.6709750438407529</v>
      </c>
      <c r="AX5" s="25">
        <f t="shared" si="8"/>
        <v>0.72097504384075262</v>
      </c>
      <c r="AY5" s="20">
        <f>VLOOKUP(P5,'319'!$B$4:$B$22,1)</f>
        <v>0</v>
      </c>
      <c r="AZ5" s="24" t="str">
        <f>VLOOKUP($P5,'319'!$B$4:$K$22,VLOOKUP($I5,'319'!$X$2:$Y$10,2,TRUE),TRUE)</f>
        <v>1,00</v>
      </c>
      <c r="BA5" s="24" t="str">
        <f>VLOOKUP($P5,'319'!$B$24:$K$42,VLOOKUP($I5,'319'!$X$2:$Y$10,2))</f>
        <v>0,97</v>
      </c>
      <c r="BB5" s="24" t="str">
        <f>VLOOKUP($P5,'319'!$B$4:$K$22,VLOOKUP($I5,'319'!$X$23:$Y$31,2,TRUE),TRUE)</f>
        <v>1,00</v>
      </c>
      <c r="BC5" s="24" t="str">
        <f>VLOOKUP($P5,'319'!$B$24:$K$42,VLOOKUP($I5,'319'!$X$23:$Y$31,2))</f>
        <v>0,97</v>
      </c>
      <c r="BD5" s="25">
        <f t="shared" ref="BD5:BD17" si="16">(($P5-$AY5)*BA5+($AY5+5-$P5)*AZ5)/5</f>
        <v>1</v>
      </c>
      <c r="BE5" s="25">
        <f t="shared" ref="BE5:BE17" si="17">(($P5-$AY5)*BC5+($AY5+5-$P5)*BB5)/5</f>
        <v>1</v>
      </c>
      <c r="BF5" s="25">
        <f t="shared" si="9"/>
        <v>1</v>
      </c>
      <c r="BG5" s="24" t="str">
        <f>VLOOKUP($P5,'319'!$N$4:$W$22,VLOOKUP($I5,'319'!$X$2:$Y$10,2,TRUE),TRUE)</f>
        <v>1,00</v>
      </c>
      <c r="BH5" s="24" t="str">
        <f>VLOOKUP($P5,'319'!$N$24:$W$42,VLOOKUP($I5,'319'!$X$2:$Y$10,2))</f>
        <v>0,96</v>
      </c>
      <c r="BI5" s="24" t="str">
        <f>VLOOKUP($P5,'319'!$N$4:$W$22,VLOOKUP($I5,'319'!$X$23:$Y$31,2,TRUE),TRUE)</f>
        <v>1,00</v>
      </c>
      <c r="BJ5" s="24" t="str">
        <f>VLOOKUP($P5,'319'!$N$24:$W$42,VLOOKUP($I5,'319'!$X$23:$Y$31,2))</f>
        <v>0,96</v>
      </c>
      <c r="BK5" s="25">
        <f t="shared" ref="BK5:BK17" si="18">(($P5-$AY5)*BH5+($AY5+5-$P5)*BG5)/5</f>
        <v>1</v>
      </c>
      <c r="BL5" s="25">
        <f t="shared" ref="BL5:BL17" si="19">(($P5-$AY5)*BJ5+($AY5+5-$P5)*BI5)/5</f>
        <v>1</v>
      </c>
      <c r="BM5" s="25">
        <f t="shared" si="10"/>
        <v>1</v>
      </c>
    </row>
    <row r="6" spans="1:66" ht="15.95" customHeight="1" x14ac:dyDescent="0.25">
      <c r="A6" s="2" t="s">
        <v>186</v>
      </c>
      <c r="B6" s="3">
        <v>2.4</v>
      </c>
      <c r="C6" s="3">
        <v>2.2200000000000002</v>
      </c>
      <c r="D6" s="3"/>
      <c r="E6" s="3"/>
      <c r="F6" s="3">
        <v>0.15</v>
      </c>
      <c r="G6" s="3">
        <v>0.75</v>
      </c>
      <c r="H6" s="3"/>
      <c r="I6" s="3">
        <v>90</v>
      </c>
      <c r="J6" s="63">
        <f>IF(B6&gt;0,DEGREES(ATAN($G6/(B6/2))),0)</f>
        <v>32.005383208083494</v>
      </c>
      <c r="K6" s="62">
        <f t="shared" ref="K6:K17" si="20">AB6</f>
        <v>0.80395693433533211</v>
      </c>
      <c r="L6" s="62">
        <f t="shared" ref="L6:L17" si="21">AI6</f>
        <v>0.74994616791916491</v>
      </c>
      <c r="M6" s="63">
        <f t="shared" si="11"/>
        <v>34.902495615924721</v>
      </c>
      <c r="N6" s="62">
        <f t="shared" ref="N6:N17" si="22">AQ6</f>
        <v>0.7807800350726023</v>
      </c>
      <c r="O6" s="62">
        <f t="shared" ref="O6:O17" si="23">AX6</f>
        <v>0.72097504384075262</v>
      </c>
      <c r="P6" s="4">
        <f t="shared" si="12"/>
        <v>0</v>
      </c>
      <c r="Q6" s="22">
        <f t="shared" ref="Q6:Q17" si="24">BF6</f>
        <v>1</v>
      </c>
      <c r="R6" s="22">
        <f t="shared" ref="R6:R17" si="25">BM6</f>
        <v>1</v>
      </c>
      <c r="T6" s="24">
        <f>VLOOKUP(I6,'319'!$X$2:$X$10,1)</f>
        <v>90</v>
      </c>
      <c r="U6" s="20">
        <f>VLOOKUP(J6,'319'!$B$4:$B$22,1)</f>
        <v>30</v>
      </c>
      <c r="V6" s="24" t="str">
        <f>VLOOKUP($J6,'319'!$B$4:$K$22,VLOOKUP($I6,'319'!$X$2:$Y$10,2,TRUE),TRUE)</f>
        <v>0,82</v>
      </c>
      <c r="W6" s="24" t="str">
        <f>VLOOKUP($J6,'319'!$B$24:$K$43,VLOOKUP($I6,'319'!$X$2:$Y$10,2))</f>
        <v>0,78</v>
      </c>
      <c r="X6" s="24" t="str">
        <f>VLOOKUP($J6,'319'!$B$4:$K$22,VLOOKUP($I6,'319'!$X$23:$Y$31,2,TRUE),TRUE)</f>
        <v>0,81</v>
      </c>
      <c r="Y6" s="24" t="str">
        <f>VLOOKUP($J6,'319'!$B$24:$K$43,VLOOKUP($I6,'319'!$X$23:$Y$31,2))</f>
        <v>0,77</v>
      </c>
      <c r="Z6" s="25">
        <f t="shared" si="13"/>
        <v>0.80395693433533211</v>
      </c>
      <c r="AA6" s="25">
        <f t="shared" si="14"/>
        <v>0.7939569343353321</v>
      </c>
      <c r="AB6" s="25">
        <f t="shared" si="15"/>
        <v>0.80395693433533211</v>
      </c>
      <c r="AC6" s="24" t="str">
        <f>VLOOKUP($J6,'319'!$N$4:$W$22,VLOOKUP($I6,'319'!$X$2:$Y$10,2,TRUE),TRUE)</f>
        <v>0,77</v>
      </c>
      <c r="AD6" s="24" t="str">
        <f>VLOOKUP($J6,'319'!$N$24:$W$43,VLOOKUP($I6,'319'!$X$2:$Y$10,2))</f>
        <v>0,72</v>
      </c>
      <c r="AE6" s="24" t="str">
        <f>VLOOKUP($J6,'319'!$N$4:$W$22,VLOOKUP($I6,'319'!$X$23:$Y$31,2,TRUE),TRUE)</f>
        <v>0,72</v>
      </c>
      <c r="AF6" s="24" t="str">
        <f>VLOOKUP($J6,'319'!$N$24:$W$43,VLOOKUP($I6,'319'!$X$23:$Y$31,2))</f>
        <v>0,67</v>
      </c>
      <c r="AG6" s="25">
        <f t="shared" si="0"/>
        <v>0.74994616791916502</v>
      </c>
      <c r="AH6" s="25">
        <f t="shared" si="1"/>
        <v>0.69994616791916509</v>
      </c>
      <c r="AI6" s="25">
        <f t="shared" si="2"/>
        <v>0.74994616791916491</v>
      </c>
      <c r="AJ6" s="20">
        <f>VLOOKUP(M6,'319'!$B$4:$B$22,1)</f>
        <v>30</v>
      </c>
      <c r="AK6" s="24" t="str">
        <f>VLOOKUP($M6,'319'!$B$4:$K$22,VLOOKUP($I6,'319'!$X$2:$Y$10,2,TRUE),TRUE)</f>
        <v>0,82</v>
      </c>
      <c r="AL6" s="24" t="str">
        <f>VLOOKUP($M6,'319'!$B$24:$K$42,VLOOKUP($I6,'319'!$X$2:$Y$10,2))</f>
        <v>0,78</v>
      </c>
      <c r="AM6" s="24" t="str">
        <f>VLOOKUP($M6,'319'!$B$4:$K$22,VLOOKUP($I6,'319'!$X$23:$Y$31,2,TRUE),TRUE)</f>
        <v>0,81</v>
      </c>
      <c r="AN6" s="24" t="str">
        <f>VLOOKUP($M6,'319'!$B$24:$K$42,VLOOKUP($I6,'319'!$X$23:$Y$31,2))</f>
        <v>0,77</v>
      </c>
      <c r="AO6" s="25">
        <f t="shared" si="3"/>
        <v>0.7807800350726023</v>
      </c>
      <c r="AP6" s="25">
        <f t="shared" si="4"/>
        <v>0.77078003507260229</v>
      </c>
      <c r="AQ6" s="25">
        <f t="shared" si="5"/>
        <v>0.7807800350726023</v>
      </c>
      <c r="AR6" s="24" t="str">
        <f>VLOOKUP($M6,'319'!$N$4:$W$22,VLOOKUP($I6,'319'!$X$2:$Y$10,2,TRUE),TRUE)</f>
        <v>0,77</v>
      </c>
      <c r="AS6" s="24" t="str">
        <f>VLOOKUP($M6,'319'!$N$24:$W$42,VLOOKUP($I6,'319'!$X$2:$Y$10,2))</f>
        <v>0,72</v>
      </c>
      <c r="AT6" s="24" t="str">
        <f>VLOOKUP($M6,'319'!$N$4:$W$22,VLOOKUP($I6,'319'!$X$23:$Y$31,2,TRUE),TRUE)</f>
        <v>0,72</v>
      </c>
      <c r="AU6" s="24" t="str">
        <f>VLOOKUP($M6,'319'!$N$24:$W$42,VLOOKUP($I6,'319'!$X$23:$Y$31,2))</f>
        <v>0,67</v>
      </c>
      <c r="AV6" s="25">
        <f t="shared" si="6"/>
        <v>0.72097504384075273</v>
      </c>
      <c r="AW6" s="25">
        <f t="shared" si="7"/>
        <v>0.6709750438407529</v>
      </c>
      <c r="AX6" s="25">
        <f t="shared" si="8"/>
        <v>0.72097504384075262</v>
      </c>
      <c r="AY6" s="20">
        <f>VLOOKUP(P6,'319'!$B$4:$B$22,1)</f>
        <v>0</v>
      </c>
      <c r="AZ6" s="24" t="str">
        <f>VLOOKUP($P6,'319'!$B$4:$K$22,VLOOKUP($I6,'319'!$X$2:$Y$10,2,TRUE),TRUE)</f>
        <v>1,00</v>
      </c>
      <c r="BA6" s="24" t="str">
        <f>VLOOKUP($P6,'319'!$B$24:$K$42,VLOOKUP($I6,'319'!$X$2:$Y$10,2))</f>
        <v>0,97</v>
      </c>
      <c r="BB6" s="24" t="str">
        <f>VLOOKUP($P6,'319'!$B$4:$K$22,VLOOKUP($I6,'319'!$X$23:$Y$31,2,TRUE),TRUE)</f>
        <v>1,00</v>
      </c>
      <c r="BC6" s="24" t="str">
        <f>VLOOKUP($P6,'319'!$B$24:$K$42,VLOOKUP($I6,'319'!$X$23:$Y$31,2))</f>
        <v>0,97</v>
      </c>
      <c r="BD6" s="25">
        <f t="shared" si="16"/>
        <v>1</v>
      </c>
      <c r="BE6" s="25">
        <f t="shared" si="17"/>
        <v>1</v>
      </c>
      <c r="BF6" s="25">
        <f t="shared" si="9"/>
        <v>1</v>
      </c>
      <c r="BG6" s="24" t="str">
        <f>VLOOKUP($P6,'319'!$N$4:$W$22,VLOOKUP($I6,'319'!$X$2:$Y$10,2,TRUE),TRUE)</f>
        <v>1,00</v>
      </c>
      <c r="BH6" s="24" t="str">
        <f>VLOOKUP($P6,'319'!$N$24:$W$42,VLOOKUP($I6,'319'!$X$2:$Y$10,2))</f>
        <v>0,96</v>
      </c>
      <c r="BI6" s="24" t="str">
        <f>VLOOKUP($P6,'319'!$N$4:$W$22,VLOOKUP($I6,'319'!$X$23:$Y$31,2,TRUE),TRUE)</f>
        <v>1,00</v>
      </c>
      <c r="BJ6" s="24" t="str">
        <f>VLOOKUP($P6,'319'!$N$24:$W$42,VLOOKUP($I6,'319'!$X$23:$Y$31,2))</f>
        <v>0,96</v>
      </c>
      <c r="BK6" s="25">
        <f t="shared" si="18"/>
        <v>1</v>
      </c>
      <c r="BL6" s="25">
        <f t="shared" si="19"/>
        <v>1</v>
      </c>
      <c r="BM6" s="25">
        <f t="shared" si="10"/>
        <v>1</v>
      </c>
    </row>
    <row r="7" spans="1:66" ht="15.95" customHeight="1" x14ac:dyDescent="0.25">
      <c r="B7" s="3"/>
      <c r="C7" s="3"/>
      <c r="D7" s="3"/>
      <c r="E7" s="3"/>
      <c r="F7" s="3"/>
      <c r="G7" s="3"/>
      <c r="H7" s="3"/>
      <c r="I7" s="3"/>
      <c r="J7" s="4">
        <f>IF(B7&gt;0,DEGREES(ATAN($G7/(B7/2))),0)</f>
        <v>0</v>
      </c>
      <c r="K7" s="22">
        <f t="shared" si="20"/>
        <v>1</v>
      </c>
      <c r="L7" s="22">
        <f t="shared" si="21"/>
        <v>1</v>
      </c>
      <c r="M7" s="4">
        <f t="shared" si="11"/>
        <v>0</v>
      </c>
      <c r="N7" s="22">
        <f t="shared" si="22"/>
        <v>1</v>
      </c>
      <c r="O7" s="22">
        <f t="shared" si="23"/>
        <v>1</v>
      </c>
      <c r="P7" s="63">
        <f t="shared" si="12"/>
        <v>0</v>
      </c>
      <c r="Q7" s="62">
        <f t="shared" si="24"/>
        <v>1</v>
      </c>
      <c r="R7" s="62">
        <f t="shared" si="25"/>
        <v>1</v>
      </c>
      <c r="T7" s="24">
        <f>VLOOKUP(I7,'319'!$X$2:$X$10,1)</f>
        <v>0</v>
      </c>
      <c r="U7" s="20">
        <f>VLOOKUP(J7,'319'!$B$4:$B$22,1)</f>
        <v>0</v>
      </c>
      <c r="V7" s="24" t="str">
        <f>VLOOKUP($J7,'319'!$B$4:$K$22,VLOOKUP($I7,'319'!$X$2:$Y$10,2,TRUE),TRUE)</f>
        <v>1,00</v>
      </c>
      <c r="W7" s="24" t="str">
        <f>VLOOKUP($J7,'319'!$B$24:$K$43,VLOOKUP($I7,'319'!$X$2:$Y$10,2))</f>
        <v>0,96</v>
      </c>
      <c r="X7" s="24" t="str">
        <f>VLOOKUP($J7,'319'!$B$4:$K$22,VLOOKUP($I7,'319'!$X$23:$Y$31,2,TRUE),TRUE)</f>
        <v>1,00</v>
      </c>
      <c r="Y7" s="24" t="str">
        <f>VLOOKUP($J7,'319'!$B$24:$K$43,VLOOKUP($I7,'319'!$X$23:$Y$31,2))</f>
        <v>0,97</v>
      </c>
      <c r="Z7" s="25">
        <f t="shared" si="13"/>
        <v>1</v>
      </c>
      <c r="AA7" s="25">
        <f t="shared" si="14"/>
        <v>1</v>
      </c>
      <c r="AB7" s="25">
        <f t="shared" si="15"/>
        <v>1</v>
      </c>
      <c r="AC7" s="24" t="str">
        <f>VLOOKUP($J7,'319'!$N$4:$W$22,VLOOKUP($I7,'319'!$X$2:$Y$10,2,TRUE),TRUE)</f>
        <v>1,00</v>
      </c>
      <c r="AD7" s="24" t="str">
        <f>VLOOKUP($J7,'319'!$N$24:$W$43,VLOOKUP($I7,'319'!$X$2:$Y$10,2))</f>
        <v>0,97</v>
      </c>
      <c r="AE7" s="24" t="str">
        <f>VLOOKUP($J7,'319'!$N$4:$W$22,VLOOKUP($I7,'319'!$X$23:$Y$31,2,TRUE),TRUE)</f>
        <v>1,00</v>
      </c>
      <c r="AF7" s="24" t="str">
        <f>VLOOKUP($J7,'319'!$N$24:$W$43,VLOOKUP($I7,'319'!$X$23:$Y$31,2))</f>
        <v>0,97</v>
      </c>
      <c r="AG7" s="25">
        <f t="shared" si="0"/>
        <v>1</v>
      </c>
      <c r="AH7" s="25">
        <f t="shared" si="1"/>
        <v>1</v>
      </c>
      <c r="AI7" s="25">
        <f t="shared" si="2"/>
        <v>1</v>
      </c>
      <c r="AJ7" s="20">
        <f>VLOOKUP(M7,'319'!$B$4:$B$22,1)</f>
        <v>0</v>
      </c>
      <c r="AK7" s="24" t="str">
        <f>VLOOKUP($M7,'319'!$B$4:$K$22,VLOOKUP($I7,'319'!$X$2:$Y$10,2,TRUE),TRUE)</f>
        <v>1,00</v>
      </c>
      <c r="AL7" s="24" t="str">
        <f>VLOOKUP($M7,'319'!$B$24:$K$42,VLOOKUP($I7,'319'!$X$2:$Y$10,2))</f>
        <v>0,96</v>
      </c>
      <c r="AM7" s="24" t="str">
        <f>VLOOKUP($M7,'319'!$B$4:$K$22,VLOOKUP($I7,'319'!$X$23:$Y$31,2,TRUE),TRUE)</f>
        <v>1,00</v>
      </c>
      <c r="AN7" s="24" t="str">
        <f>VLOOKUP($M7,'319'!$B$24:$K$42,VLOOKUP($I7,'319'!$X$23:$Y$31,2))</f>
        <v>0,97</v>
      </c>
      <c r="AO7" s="25">
        <f t="shared" si="3"/>
        <v>1</v>
      </c>
      <c r="AP7" s="25">
        <f t="shared" si="4"/>
        <v>1</v>
      </c>
      <c r="AQ7" s="25">
        <f t="shared" si="5"/>
        <v>1</v>
      </c>
      <c r="AR7" s="24" t="str">
        <f>VLOOKUP($M7,'319'!$N$4:$W$22,VLOOKUP($I7,'319'!$X$2:$Y$10,2,TRUE),TRUE)</f>
        <v>1,00</v>
      </c>
      <c r="AS7" s="24" t="str">
        <f>VLOOKUP($M7,'319'!$N$24:$W$42,VLOOKUP($I7,'319'!$X$2:$Y$10,2))</f>
        <v>0,97</v>
      </c>
      <c r="AT7" s="24" t="str">
        <f>VLOOKUP($M7,'319'!$N$4:$W$22,VLOOKUP($I7,'319'!$X$23:$Y$31,2,TRUE),TRUE)</f>
        <v>1,00</v>
      </c>
      <c r="AU7" s="24" t="str">
        <f>VLOOKUP($M7,'319'!$N$24:$W$42,VLOOKUP($I7,'319'!$X$23:$Y$31,2))</f>
        <v>0,97</v>
      </c>
      <c r="AV7" s="25">
        <f t="shared" si="6"/>
        <v>1</v>
      </c>
      <c r="AW7" s="25">
        <f t="shared" si="7"/>
        <v>1</v>
      </c>
      <c r="AX7" s="25">
        <f t="shared" si="8"/>
        <v>1</v>
      </c>
      <c r="AY7" s="20">
        <f>VLOOKUP(P7,'319'!$B$4:$B$22,1)</f>
        <v>0</v>
      </c>
      <c r="AZ7" s="24" t="str">
        <f>VLOOKUP($P7,'319'!$B$4:$K$22,VLOOKUP($I7,'319'!$X$2:$Y$10,2,TRUE),TRUE)</f>
        <v>1,00</v>
      </c>
      <c r="BA7" s="24" t="str">
        <f>VLOOKUP($P7,'319'!$B$24:$K$42,VLOOKUP($I7,'319'!$X$2:$Y$10,2))</f>
        <v>0,96</v>
      </c>
      <c r="BB7" s="24" t="str">
        <f>VLOOKUP($P7,'319'!$B$4:$K$22,VLOOKUP($I7,'319'!$X$23:$Y$31,2,TRUE),TRUE)</f>
        <v>1,00</v>
      </c>
      <c r="BC7" s="24" t="str">
        <f>VLOOKUP($P7,'319'!$B$24:$K$42,VLOOKUP($I7,'319'!$X$23:$Y$31,2))</f>
        <v>0,97</v>
      </c>
      <c r="BD7" s="25">
        <f t="shared" si="16"/>
        <v>1</v>
      </c>
      <c r="BE7" s="25">
        <f t="shared" si="17"/>
        <v>1</v>
      </c>
      <c r="BF7" s="25">
        <f t="shared" si="9"/>
        <v>1</v>
      </c>
      <c r="BG7" s="24" t="str">
        <f>VLOOKUP($P7,'319'!$N$4:$W$22,VLOOKUP($I7,'319'!$X$2:$Y$10,2,TRUE),TRUE)</f>
        <v>1,00</v>
      </c>
      <c r="BH7" s="24" t="str">
        <f>VLOOKUP($P7,'319'!$N$24:$W$42,VLOOKUP($I7,'319'!$X$2:$Y$10,2))</f>
        <v>0,97</v>
      </c>
      <c r="BI7" s="24" t="str">
        <f>VLOOKUP($P7,'319'!$N$4:$W$22,VLOOKUP($I7,'319'!$X$23:$Y$31,2,TRUE),TRUE)</f>
        <v>1,00</v>
      </c>
      <c r="BJ7" s="24" t="str">
        <f>VLOOKUP($P7,'319'!$N$24:$W$42,VLOOKUP($I7,'319'!$X$23:$Y$31,2))</f>
        <v>0,97</v>
      </c>
      <c r="BK7" s="25">
        <f t="shared" si="18"/>
        <v>1</v>
      </c>
      <c r="BL7" s="25">
        <f t="shared" si="19"/>
        <v>1</v>
      </c>
      <c r="BM7" s="25">
        <f t="shared" si="10"/>
        <v>1</v>
      </c>
    </row>
    <row r="8" spans="1:66" ht="15.95" customHeight="1" x14ac:dyDescent="0.25">
      <c r="A8" s="2" t="s">
        <v>254</v>
      </c>
      <c r="B8" s="3">
        <v>2.4</v>
      </c>
      <c r="C8" s="3">
        <v>2.2400000000000002</v>
      </c>
      <c r="D8" s="3"/>
      <c r="E8" s="3"/>
      <c r="F8" s="3">
        <v>0.15</v>
      </c>
      <c r="G8" s="3">
        <v>0.75</v>
      </c>
      <c r="H8" s="3"/>
      <c r="I8" s="3">
        <v>0</v>
      </c>
      <c r="J8" s="63">
        <f>IF(B8&gt;0,DEGREES(ATAN($G8/(B8/2))),0)</f>
        <v>32.005383208083494</v>
      </c>
      <c r="K8" s="62">
        <f t="shared" si="20"/>
        <v>0.757967700751499</v>
      </c>
      <c r="L8" s="62">
        <f t="shared" si="21"/>
        <v>0.78796770075149902</v>
      </c>
      <c r="M8" s="63">
        <f t="shared" si="11"/>
        <v>35.112011184422201</v>
      </c>
      <c r="N8" s="62">
        <f t="shared" si="22"/>
        <v>0.73910391052462232</v>
      </c>
      <c r="O8" s="62">
        <f t="shared" si="23"/>
        <v>0.76932793289346679</v>
      </c>
      <c r="P8" s="63">
        <f t="shared" si="12"/>
        <v>0</v>
      </c>
      <c r="Q8" s="62">
        <f t="shared" si="24"/>
        <v>1</v>
      </c>
      <c r="R8" s="62">
        <f t="shared" si="25"/>
        <v>1</v>
      </c>
      <c r="T8" s="24">
        <f>VLOOKUP(I8,'319'!$X$2:$X$10,1)</f>
        <v>0</v>
      </c>
      <c r="U8" s="20">
        <f>VLOOKUP(J8,'319'!$B$4:$B$22,1)</f>
        <v>30</v>
      </c>
      <c r="V8" s="24" t="str">
        <f>VLOOKUP($J8,'319'!$B$4:$K$22,VLOOKUP($I8,'319'!$X$2:$Y$10,2,TRUE),TRUE)</f>
        <v>0,77</v>
      </c>
      <c r="W8" s="24" t="str">
        <f>VLOOKUP($J8,'319'!$B$24:$K$43,VLOOKUP($I8,'319'!$X$2:$Y$10,2))</f>
        <v>0,74</v>
      </c>
      <c r="X8" s="24" t="str">
        <f>VLOOKUP($J8,'319'!$B$4:$K$22,VLOOKUP($I8,'319'!$X$23:$Y$31,2,TRUE),TRUE)</f>
        <v>0,80</v>
      </c>
      <c r="Y8" s="24" t="str">
        <f>VLOOKUP($J8,'319'!$B$24:$K$43,VLOOKUP($I8,'319'!$X$23:$Y$31,2))</f>
        <v>0,76</v>
      </c>
      <c r="Z8" s="25">
        <f t="shared" si="13"/>
        <v>0.757967700751499</v>
      </c>
      <c r="AA8" s="25">
        <f t="shared" si="14"/>
        <v>0.78395693433533198</v>
      </c>
      <c r="AB8" s="25">
        <f t="shared" si="15"/>
        <v>0.757967700751499</v>
      </c>
      <c r="AC8" s="24" t="str">
        <f>VLOOKUP($J8,'319'!$N$4:$W$22,VLOOKUP($I8,'319'!$X$2:$Y$10,2,TRUE),TRUE)</f>
        <v>0,80</v>
      </c>
      <c r="AD8" s="24" t="str">
        <f>VLOOKUP($J8,'319'!$N$24:$W$43,VLOOKUP($I8,'319'!$X$2:$Y$10,2))</f>
        <v>0,77</v>
      </c>
      <c r="AE8" s="24" t="str">
        <f>VLOOKUP($J8,'319'!$N$4:$W$22,VLOOKUP($I8,'319'!$X$23:$Y$31,2,TRUE),TRUE)</f>
        <v>0,80</v>
      </c>
      <c r="AF8" s="24" t="str">
        <f>VLOOKUP($J8,'319'!$N$24:$W$43,VLOOKUP($I8,'319'!$X$23:$Y$31,2))</f>
        <v>0,76</v>
      </c>
      <c r="AG8" s="25">
        <f t="shared" si="0"/>
        <v>0.78796770075149902</v>
      </c>
      <c r="AH8" s="25">
        <f t="shared" si="1"/>
        <v>0.78395693433533198</v>
      </c>
      <c r="AI8" s="25">
        <f t="shared" si="2"/>
        <v>0.78796770075149902</v>
      </c>
      <c r="AJ8" s="20">
        <f>VLOOKUP(M8,'319'!$B$4:$B$22,1)</f>
        <v>35</v>
      </c>
      <c r="AK8" s="24" t="str">
        <f>VLOOKUP($M8,'319'!$B$4:$K$22,VLOOKUP($I8,'319'!$X$2:$Y$10,2,TRUE),TRUE)</f>
        <v>0,74</v>
      </c>
      <c r="AL8" s="24" t="str">
        <f>VLOOKUP($M8,'319'!$B$24:$K$42,VLOOKUP($I8,'319'!$X$2:$Y$10,2))</f>
        <v>0,70</v>
      </c>
      <c r="AM8" s="24" t="str">
        <f>VLOOKUP($M8,'319'!$B$4:$K$22,VLOOKUP($I8,'319'!$X$23:$Y$31,2,TRUE),TRUE)</f>
        <v>0,76</v>
      </c>
      <c r="AN8" s="24" t="str">
        <f>VLOOKUP($M8,'319'!$B$24:$K$42,VLOOKUP($I8,'319'!$X$23:$Y$31,2))</f>
        <v>0,73</v>
      </c>
      <c r="AO8" s="25">
        <f t="shared" si="3"/>
        <v>0.73910391052462232</v>
      </c>
      <c r="AP8" s="25">
        <f t="shared" si="4"/>
        <v>0.75932793289346678</v>
      </c>
      <c r="AQ8" s="25">
        <f t="shared" si="5"/>
        <v>0.73910391052462232</v>
      </c>
      <c r="AR8" s="24" t="str">
        <f>VLOOKUP($M8,'319'!$N$4:$W$22,VLOOKUP($I8,'319'!$X$2:$Y$10,2,TRUE),TRUE)</f>
        <v>0,77</v>
      </c>
      <c r="AS8" s="24" t="str">
        <f>VLOOKUP($M8,'319'!$N$24:$W$42,VLOOKUP($I8,'319'!$X$2:$Y$10,2))</f>
        <v>0,74</v>
      </c>
      <c r="AT8" s="24" t="str">
        <f>VLOOKUP($M8,'319'!$N$4:$W$22,VLOOKUP($I8,'319'!$X$23:$Y$31,2,TRUE),TRUE)</f>
        <v>0,76</v>
      </c>
      <c r="AU8" s="24" t="str">
        <f>VLOOKUP($M8,'319'!$N$24:$W$42,VLOOKUP($I8,'319'!$X$23:$Y$31,2))</f>
        <v>0,72</v>
      </c>
      <c r="AV8" s="25">
        <f t="shared" si="6"/>
        <v>0.76932793289346679</v>
      </c>
      <c r="AW8" s="25">
        <f t="shared" si="7"/>
        <v>0.75910391052462245</v>
      </c>
      <c r="AX8" s="25">
        <f t="shared" si="8"/>
        <v>0.76932793289346679</v>
      </c>
      <c r="AY8" s="20">
        <f>VLOOKUP(P8,'319'!$B$4:$B$22,1)</f>
        <v>0</v>
      </c>
      <c r="AZ8" s="24" t="str">
        <f>VLOOKUP($P8,'319'!$B$4:$K$22,VLOOKUP($I8,'319'!$X$2:$Y$10,2,TRUE),TRUE)</f>
        <v>1,00</v>
      </c>
      <c r="BA8" s="24" t="str">
        <f>VLOOKUP($P8,'319'!$B$24:$K$42,VLOOKUP($I8,'319'!$X$2:$Y$10,2))</f>
        <v>0,96</v>
      </c>
      <c r="BB8" s="24" t="str">
        <f>VLOOKUP($P8,'319'!$B$4:$K$22,VLOOKUP($I8,'319'!$X$23:$Y$31,2,TRUE),TRUE)</f>
        <v>1,00</v>
      </c>
      <c r="BC8" s="24" t="str">
        <f>VLOOKUP($P8,'319'!$B$24:$K$42,VLOOKUP($I8,'319'!$X$23:$Y$31,2))</f>
        <v>0,97</v>
      </c>
      <c r="BD8" s="25">
        <f t="shared" si="16"/>
        <v>1</v>
      </c>
      <c r="BE8" s="25">
        <f t="shared" si="17"/>
        <v>1</v>
      </c>
      <c r="BF8" s="25">
        <f t="shared" si="9"/>
        <v>1</v>
      </c>
      <c r="BG8" s="24" t="str">
        <f>VLOOKUP($P8,'319'!$N$4:$W$22,VLOOKUP($I8,'319'!$X$2:$Y$10,2,TRUE),TRUE)</f>
        <v>1,00</v>
      </c>
      <c r="BH8" s="24" t="str">
        <f>VLOOKUP($P8,'319'!$N$24:$W$42,VLOOKUP($I8,'319'!$X$2:$Y$10,2))</f>
        <v>0,97</v>
      </c>
      <c r="BI8" s="24" t="str">
        <f>VLOOKUP($P8,'319'!$N$4:$W$22,VLOOKUP($I8,'319'!$X$23:$Y$31,2,TRUE),TRUE)</f>
        <v>1,00</v>
      </c>
      <c r="BJ8" s="24" t="str">
        <f>VLOOKUP($P8,'319'!$N$24:$W$42,VLOOKUP($I8,'319'!$X$23:$Y$31,2))</f>
        <v>0,97</v>
      </c>
      <c r="BK8" s="25">
        <f t="shared" si="18"/>
        <v>1</v>
      </c>
      <c r="BL8" s="25">
        <f t="shared" si="19"/>
        <v>1</v>
      </c>
      <c r="BM8" s="25">
        <f t="shared" si="10"/>
        <v>1</v>
      </c>
    </row>
    <row r="9" spans="1:66" ht="15.95" customHeight="1" x14ac:dyDescent="0.25">
      <c r="A9" s="2" t="s">
        <v>272</v>
      </c>
      <c r="B9" s="3">
        <v>2.4</v>
      </c>
      <c r="C9" s="3"/>
      <c r="D9" s="3"/>
      <c r="E9" s="3"/>
      <c r="F9" s="66"/>
      <c r="G9" s="3">
        <v>1.3</v>
      </c>
      <c r="H9" s="3"/>
      <c r="I9" s="3">
        <v>0</v>
      </c>
      <c r="J9" s="63">
        <f t="shared" ref="J9:J17" si="26">IF(B9&gt;0,DEGREES(ATAN($G9/(B9/2))),0)</f>
        <v>47.290610042638534</v>
      </c>
      <c r="K9" s="62">
        <f t="shared" si="20"/>
        <v>0.64167511965889168</v>
      </c>
      <c r="L9" s="62">
        <f t="shared" si="21"/>
        <v>0.68625633974416878</v>
      </c>
      <c r="M9" s="67">
        <f t="shared" si="11"/>
        <v>0</v>
      </c>
      <c r="N9" s="68">
        <f t="shared" si="22"/>
        <v>1</v>
      </c>
      <c r="O9" s="68">
        <f t="shared" si="23"/>
        <v>1</v>
      </c>
      <c r="P9" s="67">
        <f t="shared" si="12"/>
        <v>0</v>
      </c>
      <c r="Q9" s="68">
        <f t="shared" si="24"/>
        <v>1</v>
      </c>
      <c r="R9" s="22">
        <f t="shared" si="25"/>
        <v>1</v>
      </c>
      <c r="T9" s="24">
        <f>VLOOKUP(I9,'319'!$X$2:$X$10,1)</f>
        <v>0</v>
      </c>
      <c r="U9" s="20">
        <f>VLOOKUP(J9,'319'!$B$4:$B$22,1)</f>
        <v>45</v>
      </c>
      <c r="V9" s="24" t="str">
        <f>VLOOKUP($J9,'319'!$B$4:$K$22,VLOOKUP($I9,'319'!$X$2:$Y$10,2,TRUE),TRUE)</f>
        <v>0,66</v>
      </c>
      <c r="W9" s="24" t="str">
        <f>VLOOKUP($J9,'319'!$B$24:$K$43,VLOOKUP($I9,'319'!$X$2:$Y$10,2))</f>
        <v>0,62</v>
      </c>
      <c r="X9" s="24" t="str">
        <f>VLOOKUP($J9,'319'!$B$4:$K$22,VLOOKUP($I9,'319'!$X$23:$Y$31,2,TRUE),TRUE)</f>
        <v>0,69</v>
      </c>
      <c r="Y9" s="24" t="str">
        <f>VLOOKUP($J9,'319'!$B$24:$K$43,VLOOKUP($I9,'319'!$X$23:$Y$31,2))</f>
        <v>0,65</v>
      </c>
      <c r="Z9" s="25">
        <f t="shared" si="13"/>
        <v>0.64167511965889168</v>
      </c>
      <c r="AA9" s="25">
        <f t="shared" si="14"/>
        <v>0.67167511965889182</v>
      </c>
      <c r="AB9" s="25">
        <f t="shared" si="15"/>
        <v>0.64167511965889168</v>
      </c>
      <c r="AC9" s="24" t="str">
        <f>VLOOKUP($J9,'319'!$N$4:$W$22,VLOOKUP($I9,'319'!$X$2:$Y$10,2,TRUE),TRUE)</f>
        <v>0,70</v>
      </c>
      <c r="AD9" s="24" t="str">
        <f>VLOOKUP($J9,'319'!$N$24:$W$43,VLOOKUP($I9,'319'!$X$2:$Y$10,2))</f>
        <v>0,67</v>
      </c>
      <c r="AE9" s="24" t="str">
        <f>VLOOKUP($J9,'319'!$N$4:$W$22,VLOOKUP($I9,'319'!$X$23:$Y$31,2,TRUE),TRUE)</f>
        <v>0,68</v>
      </c>
      <c r="AF9" s="24" t="str">
        <f>VLOOKUP($J9,'319'!$N$24:$W$43,VLOOKUP($I9,'319'!$X$23:$Y$31,2))</f>
        <v>0,64</v>
      </c>
      <c r="AG9" s="25">
        <f t="shared" si="0"/>
        <v>0.68625633974416878</v>
      </c>
      <c r="AH9" s="25">
        <f t="shared" si="1"/>
        <v>0.6616751196588917</v>
      </c>
      <c r="AI9" s="25">
        <f t="shared" si="2"/>
        <v>0.68625633974416878</v>
      </c>
      <c r="AJ9" s="20">
        <f>VLOOKUP(M9,'319'!$B$4:$B$22,1)</f>
        <v>0</v>
      </c>
      <c r="AK9" s="24" t="str">
        <f>VLOOKUP($M9,'319'!$B$4:$K$22,VLOOKUP($I9,'319'!$X$2:$Y$10,2,TRUE),TRUE)</f>
        <v>1,00</v>
      </c>
      <c r="AL9" s="24" t="str">
        <f>VLOOKUP($M9,'319'!$B$24:$K$42,VLOOKUP($I9,'319'!$X$2:$Y$10,2))</f>
        <v>0,96</v>
      </c>
      <c r="AM9" s="24" t="str">
        <f>VLOOKUP($M9,'319'!$B$4:$K$22,VLOOKUP($I9,'319'!$X$23:$Y$31,2,TRUE),TRUE)</f>
        <v>1,00</v>
      </c>
      <c r="AN9" s="24" t="str">
        <f>VLOOKUP($M9,'319'!$B$24:$K$42,VLOOKUP($I9,'319'!$X$23:$Y$31,2))</f>
        <v>0,97</v>
      </c>
      <c r="AO9" s="25">
        <f t="shared" si="3"/>
        <v>1</v>
      </c>
      <c r="AP9" s="25">
        <f t="shared" si="4"/>
        <v>1</v>
      </c>
      <c r="AQ9" s="25">
        <f t="shared" si="5"/>
        <v>1</v>
      </c>
      <c r="AR9" s="24" t="str">
        <f>VLOOKUP($M9,'319'!$N$4:$W$22,VLOOKUP($I9,'319'!$X$2:$Y$10,2,TRUE),TRUE)</f>
        <v>1,00</v>
      </c>
      <c r="AS9" s="24" t="str">
        <f>VLOOKUP($M9,'319'!$N$24:$W$42,VLOOKUP($I9,'319'!$X$2:$Y$10,2))</f>
        <v>0,97</v>
      </c>
      <c r="AT9" s="24" t="str">
        <f>VLOOKUP($M9,'319'!$N$4:$W$22,VLOOKUP($I9,'319'!$X$23:$Y$31,2,TRUE),TRUE)</f>
        <v>1,00</v>
      </c>
      <c r="AU9" s="24" t="str">
        <f>VLOOKUP($M9,'319'!$N$24:$W$42,VLOOKUP($I9,'319'!$X$23:$Y$31,2))</f>
        <v>0,97</v>
      </c>
      <c r="AV9" s="25">
        <f t="shared" si="6"/>
        <v>1</v>
      </c>
      <c r="AW9" s="25">
        <f t="shared" si="7"/>
        <v>1</v>
      </c>
      <c r="AX9" s="25">
        <f t="shared" si="8"/>
        <v>1</v>
      </c>
      <c r="AY9" s="20">
        <f>VLOOKUP(P9,'319'!$B$4:$B$22,1)</f>
        <v>0</v>
      </c>
      <c r="AZ9" s="24" t="str">
        <f>VLOOKUP($P9,'319'!$B$4:$K$22,VLOOKUP($I9,'319'!$X$2:$Y$10,2,TRUE),TRUE)</f>
        <v>1,00</v>
      </c>
      <c r="BA9" s="24" t="str">
        <f>VLOOKUP($P9,'319'!$B$24:$K$42,VLOOKUP($I9,'319'!$X$2:$Y$10,2))</f>
        <v>0,96</v>
      </c>
      <c r="BB9" s="24" t="str">
        <f>VLOOKUP($P9,'319'!$B$4:$K$22,VLOOKUP($I9,'319'!$X$23:$Y$31,2,TRUE),TRUE)</f>
        <v>1,00</v>
      </c>
      <c r="BC9" s="24" t="str">
        <f>VLOOKUP($P9,'319'!$B$24:$K$42,VLOOKUP($I9,'319'!$X$23:$Y$31,2))</f>
        <v>0,97</v>
      </c>
      <c r="BD9" s="25">
        <f t="shared" si="16"/>
        <v>1</v>
      </c>
      <c r="BE9" s="25">
        <f t="shared" si="17"/>
        <v>1</v>
      </c>
      <c r="BF9" s="25">
        <f t="shared" si="9"/>
        <v>1</v>
      </c>
      <c r="BG9" s="24" t="str">
        <f>VLOOKUP($P9,'319'!$N$4:$W$22,VLOOKUP($I9,'319'!$X$2:$Y$10,2,TRUE),TRUE)</f>
        <v>1,00</v>
      </c>
      <c r="BH9" s="24" t="str">
        <f>VLOOKUP($P9,'319'!$N$24:$W$42,VLOOKUP($I9,'319'!$X$2:$Y$10,2))</f>
        <v>0,97</v>
      </c>
      <c r="BI9" s="24" t="str">
        <f>VLOOKUP($P9,'319'!$N$4:$W$22,VLOOKUP($I9,'319'!$X$23:$Y$31,2,TRUE),TRUE)</f>
        <v>1,00</v>
      </c>
      <c r="BJ9" s="24" t="str">
        <f>VLOOKUP($P9,'319'!$N$24:$W$42,VLOOKUP($I9,'319'!$X$23:$Y$31,2))</f>
        <v>0,97</v>
      </c>
      <c r="BK9" s="25">
        <f t="shared" si="18"/>
        <v>1</v>
      </c>
      <c r="BL9" s="25">
        <f t="shared" si="19"/>
        <v>1</v>
      </c>
      <c r="BM9" s="25">
        <f t="shared" si="10"/>
        <v>1</v>
      </c>
    </row>
    <row r="10" spans="1:66" ht="15.95" customHeight="1" x14ac:dyDescent="0.25">
      <c r="B10" s="3"/>
      <c r="C10" s="66"/>
      <c r="D10" s="3"/>
      <c r="E10" s="3"/>
      <c r="F10" s="3"/>
      <c r="G10" s="3"/>
      <c r="H10" s="3"/>
      <c r="I10" s="3"/>
      <c r="J10" s="4">
        <f t="shared" si="26"/>
        <v>0</v>
      </c>
      <c r="K10" s="22">
        <f t="shared" si="20"/>
        <v>1</v>
      </c>
      <c r="L10" s="22">
        <f t="shared" si="21"/>
        <v>1</v>
      </c>
      <c r="M10" s="63">
        <f t="shared" si="11"/>
        <v>0</v>
      </c>
      <c r="N10" s="62">
        <f t="shared" si="22"/>
        <v>1</v>
      </c>
      <c r="O10" s="62">
        <f t="shared" si="23"/>
        <v>1</v>
      </c>
      <c r="P10" s="4">
        <f t="shared" si="12"/>
        <v>0</v>
      </c>
      <c r="Q10" s="22">
        <f t="shared" si="24"/>
        <v>1</v>
      </c>
      <c r="R10" s="22">
        <f t="shared" si="25"/>
        <v>1</v>
      </c>
      <c r="T10" s="24">
        <f>VLOOKUP(I10,'319'!$X$2:$X$10,1)</f>
        <v>0</v>
      </c>
      <c r="U10" s="20">
        <f>VLOOKUP(J10,'319'!$B$4:$B$22,1)</f>
        <v>0</v>
      </c>
      <c r="V10" s="24" t="str">
        <f>VLOOKUP($J10,'319'!$B$4:$K$22,VLOOKUP($I10,'319'!$X$2:$Y$10,2,TRUE),TRUE)</f>
        <v>1,00</v>
      </c>
      <c r="W10" s="24" t="str">
        <f>VLOOKUP($J10,'319'!$B$24:$K$43,VLOOKUP($I10,'319'!$X$2:$Y$10,2))</f>
        <v>0,96</v>
      </c>
      <c r="X10" s="24" t="str">
        <f>VLOOKUP($J10,'319'!$B$4:$K$22,VLOOKUP($I10,'319'!$X$23:$Y$31,2,TRUE),TRUE)</f>
        <v>1,00</v>
      </c>
      <c r="Y10" s="24" t="str">
        <f>VLOOKUP($J10,'319'!$B$24:$K$43,VLOOKUP($I10,'319'!$X$23:$Y$31,2))</f>
        <v>0,97</v>
      </c>
      <c r="Z10" s="25">
        <f t="shared" si="13"/>
        <v>1</v>
      </c>
      <c r="AA10" s="25">
        <f t="shared" si="14"/>
        <v>1</v>
      </c>
      <c r="AB10" s="25">
        <f t="shared" si="15"/>
        <v>1</v>
      </c>
      <c r="AC10" s="24" t="str">
        <f>VLOOKUP($J10,'319'!$N$4:$W$22,VLOOKUP($I10,'319'!$X$2:$Y$10,2,TRUE),TRUE)</f>
        <v>1,00</v>
      </c>
      <c r="AD10" s="24" t="str">
        <f>VLOOKUP($J10,'319'!$N$24:$W$43,VLOOKUP($I10,'319'!$X$2:$Y$10,2))</f>
        <v>0,97</v>
      </c>
      <c r="AE10" s="24" t="str">
        <f>VLOOKUP($J10,'319'!$N$4:$W$22,VLOOKUP($I10,'319'!$X$23:$Y$31,2,TRUE),TRUE)</f>
        <v>1,00</v>
      </c>
      <c r="AF10" s="24" t="str">
        <f>VLOOKUP($J10,'319'!$N$24:$W$43,VLOOKUP($I10,'319'!$X$23:$Y$31,2))</f>
        <v>0,97</v>
      </c>
      <c r="AG10" s="25">
        <f t="shared" si="0"/>
        <v>1</v>
      </c>
      <c r="AH10" s="25">
        <f t="shared" si="1"/>
        <v>1</v>
      </c>
      <c r="AI10" s="25">
        <f t="shared" si="2"/>
        <v>1</v>
      </c>
      <c r="AJ10" s="20">
        <f>VLOOKUP(M10,'319'!$B$4:$B$22,1)</f>
        <v>0</v>
      </c>
      <c r="AK10" s="24" t="str">
        <f>VLOOKUP($M10,'319'!$B$4:$K$22,VLOOKUP($I10,'319'!$X$2:$Y$10,2,TRUE),TRUE)</f>
        <v>1,00</v>
      </c>
      <c r="AL10" s="24" t="str">
        <f>VLOOKUP($M10,'319'!$B$24:$K$42,VLOOKUP($I10,'319'!$X$2:$Y$10,2))</f>
        <v>0,96</v>
      </c>
      <c r="AM10" s="24" t="str">
        <f>VLOOKUP($M10,'319'!$B$4:$K$22,VLOOKUP($I10,'319'!$X$23:$Y$31,2,TRUE),TRUE)</f>
        <v>1,00</v>
      </c>
      <c r="AN10" s="24" t="str">
        <f>VLOOKUP($M10,'319'!$B$24:$K$42,VLOOKUP($I10,'319'!$X$23:$Y$31,2))</f>
        <v>0,97</v>
      </c>
      <c r="AO10" s="25">
        <f t="shared" si="3"/>
        <v>1</v>
      </c>
      <c r="AP10" s="25">
        <f t="shared" si="4"/>
        <v>1</v>
      </c>
      <c r="AQ10" s="25">
        <f t="shared" si="5"/>
        <v>1</v>
      </c>
      <c r="AR10" s="24" t="str">
        <f>VLOOKUP($M10,'319'!$N$4:$W$22,VLOOKUP($I10,'319'!$X$2:$Y$10,2,TRUE),TRUE)</f>
        <v>1,00</v>
      </c>
      <c r="AS10" s="24" t="str">
        <f>VLOOKUP($M10,'319'!$N$24:$W$42,VLOOKUP($I10,'319'!$X$2:$Y$10,2))</f>
        <v>0,97</v>
      </c>
      <c r="AT10" s="24" t="str">
        <f>VLOOKUP($M10,'319'!$N$4:$W$22,VLOOKUP($I10,'319'!$X$23:$Y$31,2,TRUE),TRUE)</f>
        <v>1,00</v>
      </c>
      <c r="AU10" s="24" t="str">
        <f>VLOOKUP($M10,'319'!$N$24:$W$42,VLOOKUP($I10,'319'!$X$23:$Y$31,2))</f>
        <v>0,97</v>
      </c>
      <c r="AV10" s="25">
        <f t="shared" si="6"/>
        <v>1</v>
      </c>
      <c r="AW10" s="25">
        <f t="shared" si="7"/>
        <v>1</v>
      </c>
      <c r="AX10" s="25">
        <f t="shared" si="8"/>
        <v>1</v>
      </c>
      <c r="AY10" s="20">
        <f>VLOOKUP(P10,'319'!$B$4:$B$22,1)</f>
        <v>0</v>
      </c>
      <c r="AZ10" s="24" t="str">
        <f>VLOOKUP($P10,'319'!$B$4:$K$22,VLOOKUP($I10,'319'!$X$2:$Y$10,2,TRUE),TRUE)</f>
        <v>1,00</v>
      </c>
      <c r="BA10" s="24" t="str">
        <f>VLOOKUP($P10,'319'!$B$24:$K$42,VLOOKUP($I10,'319'!$X$2:$Y$10,2))</f>
        <v>0,96</v>
      </c>
      <c r="BB10" s="24" t="str">
        <f>VLOOKUP($P10,'319'!$B$4:$K$22,VLOOKUP($I10,'319'!$X$23:$Y$31,2,TRUE),TRUE)</f>
        <v>1,00</v>
      </c>
      <c r="BC10" s="24" t="str">
        <f>VLOOKUP($P10,'319'!$B$24:$K$42,VLOOKUP($I10,'319'!$X$23:$Y$31,2))</f>
        <v>0,97</v>
      </c>
      <c r="BD10" s="25">
        <f t="shared" si="16"/>
        <v>1</v>
      </c>
      <c r="BE10" s="25">
        <f t="shared" si="17"/>
        <v>1</v>
      </c>
      <c r="BF10" s="25">
        <f t="shared" si="9"/>
        <v>1</v>
      </c>
      <c r="BG10" s="24" t="str">
        <f>VLOOKUP($P10,'319'!$N$4:$W$22,VLOOKUP($I10,'319'!$X$2:$Y$10,2,TRUE),TRUE)</f>
        <v>1,00</v>
      </c>
      <c r="BH10" s="24" t="str">
        <f>VLOOKUP($P10,'319'!$N$24:$W$42,VLOOKUP($I10,'319'!$X$2:$Y$10,2))</f>
        <v>0,97</v>
      </c>
      <c r="BI10" s="24" t="str">
        <f>VLOOKUP($P10,'319'!$N$4:$W$22,VLOOKUP($I10,'319'!$X$23:$Y$31,2,TRUE),TRUE)</f>
        <v>1,00</v>
      </c>
      <c r="BJ10" s="24" t="str">
        <f>VLOOKUP($P10,'319'!$N$24:$W$42,VLOOKUP($I10,'319'!$X$23:$Y$31,2))</f>
        <v>0,97</v>
      </c>
      <c r="BK10" s="25">
        <f t="shared" si="18"/>
        <v>1</v>
      </c>
      <c r="BL10" s="25">
        <f t="shared" si="19"/>
        <v>1</v>
      </c>
      <c r="BM10" s="25">
        <f t="shared" si="10"/>
        <v>1</v>
      </c>
    </row>
    <row r="11" spans="1:66" ht="15.95" customHeight="1" x14ac:dyDescent="0.25">
      <c r="B11" s="3"/>
      <c r="C11" s="66"/>
      <c r="D11" s="3"/>
      <c r="E11" s="3"/>
      <c r="F11" s="3"/>
      <c r="G11" s="3"/>
      <c r="H11" s="3"/>
      <c r="I11" s="3"/>
      <c r="J11" s="4">
        <f t="shared" si="26"/>
        <v>0</v>
      </c>
      <c r="K11" s="22">
        <f t="shared" si="20"/>
        <v>1</v>
      </c>
      <c r="L11" s="22">
        <f t="shared" si="21"/>
        <v>1</v>
      </c>
      <c r="M11" s="63">
        <f t="shared" si="11"/>
        <v>0</v>
      </c>
      <c r="N11" s="62">
        <f t="shared" si="22"/>
        <v>1</v>
      </c>
      <c r="O11" s="62">
        <f t="shared" si="23"/>
        <v>1</v>
      </c>
      <c r="P11" s="4">
        <f t="shared" si="12"/>
        <v>0</v>
      </c>
      <c r="Q11" s="22">
        <f t="shared" si="24"/>
        <v>1</v>
      </c>
      <c r="R11" s="22">
        <f t="shared" si="25"/>
        <v>1</v>
      </c>
      <c r="T11" s="24">
        <f>VLOOKUP(I11,'319'!$X$2:$X$10,1)</f>
        <v>0</v>
      </c>
      <c r="U11" s="20">
        <f>VLOOKUP(J11,'319'!$B$4:$B$22,1)</f>
        <v>0</v>
      </c>
      <c r="V11" s="24" t="str">
        <f>VLOOKUP($J11,'319'!$B$4:$K$22,VLOOKUP($I11,'319'!$X$2:$Y$10,2,TRUE),TRUE)</f>
        <v>1,00</v>
      </c>
      <c r="W11" s="24" t="str">
        <f>VLOOKUP($J11,'319'!$B$24:$K$43,VLOOKUP($I11,'319'!$X$2:$Y$10,2))</f>
        <v>0,96</v>
      </c>
      <c r="X11" s="24" t="str">
        <f>VLOOKUP($J11,'319'!$B$4:$K$22,VLOOKUP($I11,'319'!$X$23:$Y$31,2,TRUE),TRUE)</f>
        <v>1,00</v>
      </c>
      <c r="Y11" s="24" t="str">
        <f>VLOOKUP($J11,'319'!$B$24:$K$43,VLOOKUP($I11,'319'!$X$23:$Y$31,2))</f>
        <v>0,97</v>
      </c>
      <c r="Z11" s="25">
        <f t="shared" si="13"/>
        <v>1</v>
      </c>
      <c r="AA11" s="25">
        <f t="shared" si="14"/>
        <v>1</v>
      </c>
      <c r="AB11" s="25">
        <f t="shared" si="15"/>
        <v>1</v>
      </c>
      <c r="AC11" s="24" t="str">
        <f>VLOOKUP($J11,'319'!$N$4:$W$22,VLOOKUP($I11,'319'!$X$2:$Y$10,2,TRUE),TRUE)</f>
        <v>1,00</v>
      </c>
      <c r="AD11" s="24" t="str">
        <f>VLOOKUP($J11,'319'!$N$24:$W$43,VLOOKUP($I11,'319'!$X$2:$Y$10,2))</f>
        <v>0,97</v>
      </c>
      <c r="AE11" s="24" t="str">
        <f>VLOOKUP($J11,'319'!$N$4:$W$22,VLOOKUP($I11,'319'!$X$23:$Y$31,2,TRUE),TRUE)</f>
        <v>1,00</v>
      </c>
      <c r="AF11" s="24" t="str">
        <f>VLOOKUP($J11,'319'!$N$24:$W$43,VLOOKUP($I11,'319'!$X$23:$Y$31,2))</f>
        <v>0,97</v>
      </c>
      <c r="AG11" s="25">
        <f t="shared" si="0"/>
        <v>1</v>
      </c>
      <c r="AH11" s="25">
        <f t="shared" si="1"/>
        <v>1</v>
      </c>
      <c r="AI11" s="25">
        <f t="shared" si="2"/>
        <v>1</v>
      </c>
      <c r="AJ11" s="20">
        <f>VLOOKUP(M11,'319'!$B$4:$B$22,1)</f>
        <v>0</v>
      </c>
      <c r="AK11" s="24" t="str">
        <f>VLOOKUP($M11,'319'!$B$4:$K$22,VLOOKUP($I11,'319'!$X$2:$Y$10,2,TRUE),TRUE)</f>
        <v>1,00</v>
      </c>
      <c r="AL11" s="24" t="str">
        <f>VLOOKUP($M11,'319'!$B$24:$K$42,VLOOKUP($I11,'319'!$X$2:$Y$10,2))</f>
        <v>0,96</v>
      </c>
      <c r="AM11" s="24" t="str">
        <f>VLOOKUP($M11,'319'!$B$4:$K$22,VLOOKUP($I11,'319'!$X$23:$Y$31,2,TRUE),TRUE)</f>
        <v>1,00</v>
      </c>
      <c r="AN11" s="24" t="str">
        <f>VLOOKUP($M11,'319'!$B$24:$K$42,VLOOKUP($I11,'319'!$X$23:$Y$31,2))</f>
        <v>0,97</v>
      </c>
      <c r="AO11" s="25">
        <f t="shared" si="3"/>
        <v>1</v>
      </c>
      <c r="AP11" s="25">
        <f t="shared" si="4"/>
        <v>1</v>
      </c>
      <c r="AQ11" s="25">
        <f t="shared" si="5"/>
        <v>1</v>
      </c>
      <c r="AR11" s="24" t="str">
        <f>VLOOKUP($M11,'319'!$N$4:$W$22,VLOOKUP($I11,'319'!$X$2:$Y$10,2,TRUE),TRUE)</f>
        <v>1,00</v>
      </c>
      <c r="AS11" s="24" t="str">
        <f>VLOOKUP($M11,'319'!$N$24:$W$42,VLOOKUP($I11,'319'!$X$2:$Y$10,2))</f>
        <v>0,97</v>
      </c>
      <c r="AT11" s="24" t="str">
        <f>VLOOKUP($M11,'319'!$N$4:$W$22,VLOOKUP($I11,'319'!$X$23:$Y$31,2,TRUE),TRUE)</f>
        <v>1,00</v>
      </c>
      <c r="AU11" s="24" t="str">
        <f>VLOOKUP($M11,'319'!$N$24:$W$42,VLOOKUP($I11,'319'!$X$23:$Y$31,2))</f>
        <v>0,97</v>
      </c>
      <c r="AV11" s="25">
        <f t="shared" si="6"/>
        <v>1</v>
      </c>
      <c r="AW11" s="25">
        <f t="shared" si="7"/>
        <v>1</v>
      </c>
      <c r="AX11" s="25">
        <f t="shared" si="8"/>
        <v>1</v>
      </c>
      <c r="AY11" s="20">
        <f>VLOOKUP(P11,'319'!$B$4:$B$22,1)</f>
        <v>0</v>
      </c>
      <c r="AZ11" s="24" t="str">
        <f>VLOOKUP($P11,'319'!$B$4:$K$22,VLOOKUP($I11,'319'!$X$2:$Y$10,2,TRUE),TRUE)</f>
        <v>1,00</v>
      </c>
      <c r="BA11" s="24" t="str">
        <f>VLOOKUP($P11,'319'!$B$24:$K$42,VLOOKUP($I11,'319'!$X$2:$Y$10,2))</f>
        <v>0,96</v>
      </c>
      <c r="BB11" s="24" t="str">
        <f>VLOOKUP($P11,'319'!$B$4:$K$22,VLOOKUP($I11,'319'!$X$23:$Y$31,2,TRUE),TRUE)</f>
        <v>1,00</v>
      </c>
      <c r="BC11" s="24" t="str">
        <f>VLOOKUP($P11,'319'!$B$24:$K$42,VLOOKUP($I11,'319'!$X$23:$Y$31,2))</f>
        <v>0,97</v>
      </c>
      <c r="BD11" s="25">
        <f t="shared" si="16"/>
        <v>1</v>
      </c>
      <c r="BE11" s="25">
        <f t="shared" si="17"/>
        <v>1</v>
      </c>
      <c r="BF11" s="25">
        <f t="shared" si="9"/>
        <v>1</v>
      </c>
      <c r="BG11" s="24" t="str">
        <f>VLOOKUP($P11,'319'!$N$4:$W$22,VLOOKUP($I11,'319'!$X$2:$Y$10,2,TRUE),TRUE)</f>
        <v>1,00</v>
      </c>
      <c r="BH11" s="24" t="str">
        <f>VLOOKUP($P11,'319'!$N$24:$W$42,VLOOKUP($I11,'319'!$X$2:$Y$10,2))</f>
        <v>0,97</v>
      </c>
      <c r="BI11" s="24" t="str">
        <f>VLOOKUP($P11,'319'!$N$4:$W$22,VLOOKUP($I11,'319'!$X$23:$Y$31,2,TRUE),TRUE)</f>
        <v>1,00</v>
      </c>
      <c r="BJ11" s="24" t="str">
        <f>VLOOKUP($P11,'319'!$N$24:$W$42,VLOOKUP($I11,'319'!$X$23:$Y$31,2))</f>
        <v>0,97</v>
      </c>
      <c r="BK11" s="25">
        <f t="shared" si="18"/>
        <v>1</v>
      </c>
      <c r="BL11" s="25">
        <f t="shared" si="19"/>
        <v>1</v>
      </c>
      <c r="BM11" s="25">
        <f t="shared" si="10"/>
        <v>1</v>
      </c>
    </row>
    <row r="12" spans="1:66" ht="15.95" customHeight="1" x14ac:dyDescent="0.25">
      <c r="B12" s="3"/>
      <c r="C12" s="3"/>
      <c r="D12" s="3"/>
      <c r="E12" s="3"/>
      <c r="F12" s="3"/>
      <c r="G12" s="3"/>
      <c r="H12" s="3"/>
      <c r="I12" s="3"/>
      <c r="J12" s="4">
        <f t="shared" si="26"/>
        <v>0</v>
      </c>
      <c r="K12" s="22">
        <f t="shared" si="20"/>
        <v>1</v>
      </c>
      <c r="L12" s="22">
        <f t="shared" si="21"/>
        <v>1</v>
      </c>
      <c r="M12" s="4">
        <f t="shared" si="11"/>
        <v>0</v>
      </c>
      <c r="N12" s="22">
        <f t="shared" si="22"/>
        <v>1</v>
      </c>
      <c r="O12" s="22">
        <f t="shared" si="23"/>
        <v>1</v>
      </c>
      <c r="P12" s="4">
        <f t="shared" si="12"/>
        <v>0</v>
      </c>
      <c r="Q12" s="22">
        <f t="shared" si="24"/>
        <v>1</v>
      </c>
      <c r="R12" s="22">
        <f t="shared" si="25"/>
        <v>1</v>
      </c>
      <c r="T12" s="24">
        <f>VLOOKUP(I12,'319'!$X$2:$X$10,1)</f>
        <v>0</v>
      </c>
      <c r="U12" s="20">
        <f>VLOOKUP(J12,'319'!$B$4:$B$22,1)</f>
        <v>0</v>
      </c>
      <c r="V12" s="24" t="str">
        <f>VLOOKUP($J12,'319'!$B$4:$K$22,VLOOKUP($I12,'319'!$X$2:$Y$10,2,TRUE),TRUE)</f>
        <v>1,00</v>
      </c>
      <c r="W12" s="24" t="str">
        <f>VLOOKUP($J12,'319'!$B$24:$K$43,VLOOKUP($I12,'319'!$X$2:$Y$10,2))</f>
        <v>0,96</v>
      </c>
      <c r="X12" s="24" t="str">
        <f>VLOOKUP($J12,'319'!$B$4:$K$22,VLOOKUP($I12,'319'!$X$23:$Y$31,2,TRUE),TRUE)</f>
        <v>1,00</v>
      </c>
      <c r="Y12" s="24" t="str">
        <f>VLOOKUP($J12,'319'!$B$24:$K$43,VLOOKUP($I12,'319'!$X$23:$Y$31,2))</f>
        <v>0,97</v>
      </c>
      <c r="Z12" s="25">
        <f t="shared" si="13"/>
        <v>1</v>
      </c>
      <c r="AA12" s="25">
        <f t="shared" si="14"/>
        <v>1</v>
      </c>
      <c r="AB12" s="25">
        <f t="shared" si="15"/>
        <v>1</v>
      </c>
      <c r="AC12" s="24" t="str">
        <f>VLOOKUP($J12,'319'!$N$4:$W$22,VLOOKUP($I12,'319'!$X$2:$Y$10,2,TRUE),TRUE)</f>
        <v>1,00</v>
      </c>
      <c r="AD12" s="24" t="str">
        <f>VLOOKUP($J12,'319'!$N$24:$W$43,VLOOKUP($I12,'319'!$X$2:$Y$10,2))</f>
        <v>0,97</v>
      </c>
      <c r="AE12" s="24" t="str">
        <f>VLOOKUP($J12,'319'!$N$4:$W$22,VLOOKUP($I12,'319'!$X$23:$Y$31,2,TRUE),TRUE)</f>
        <v>1,00</v>
      </c>
      <c r="AF12" s="24" t="str">
        <f>VLOOKUP($J12,'319'!$N$24:$W$43,VLOOKUP($I12,'319'!$X$23:$Y$31,2))</f>
        <v>0,97</v>
      </c>
      <c r="AG12" s="25">
        <f t="shared" si="0"/>
        <v>1</v>
      </c>
      <c r="AH12" s="25">
        <f t="shared" si="1"/>
        <v>1</v>
      </c>
      <c r="AI12" s="25">
        <f t="shared" si="2"/>
        <v>1</v>
      </c>
      <c r="AJ12" s="20">
        <f>VLOOKUP(M12,'319'!$B$4:$B$22,1)</f>
        <v>0</v>
      </c>
      <c r="AK12" s="24" t="str">
        <f>VLOOKUP($M12,'319'!$B$4:$K$22,VLOOKUP($I12,'319'!$X$2:$Y$10,2,TRUE),TRUE)</f>
        <v>1,00</v>
      </c>
      <c r="AL12" s="24" t="str">
        <f>VLOOKUP($M12,'319'!$B$24:$K$42,VLOOKUP($I12,'319'!$X$2:$Y$10,2))</f>
        <v>0,96</v>
      </c>
      <c r="AM12" s="24" t="str">
        <f>VLOOKUP($M12,'319'!$B$4:$K$22,VLOOKUP($I12,'319'!$X$23:$Y$31,2,TRUE),TRUE)</f>
        <v>1,00</v>
      </c>
      <c r="AN12" s="24" t="str">
        <f>VLOOKUP($M12,'319'!$B$24:$K$42,VLOOKUP($I12,'319'!$X$23:$Y$31,2))</f>
        <v>0,97</v>
      </c>
      <c r="AO12" s="25">
        <f t="shared" si="3"/>
        <v>1</v>
      </c>
      <c r="AP12" s="25">
        <f t="shared" si="4"/>
        <v>1</v>
      </c>
      <c r="AQ12" s="25">
        <f t="shared" si="5"/>
        <v>1</v>
      </c>
      <c r="AR12" s="24" t="str">
        <f>VLOOKUP($M12,'319'!$N$4:$W$22,VLOOKUP($I12,'319'!$X$2:$Y$10,2,TRUE),TRUE)</f>
        <v>1,00</v>
      </c>
      <c r="AS12" s="24" t="str">
        <f>VLOOKUP($M12,'319'!$N$24:$W$42,VLOOKUP($I12,'319'!$X$2:$Y$10,2))</f>
        <v>0,97</v>
      </c>
      <c r="AT12" s="24" t="str">
        <f>VLOOKUP($M12,'319'!$N$4:$W$22,VLOOKUP($I12,'319'!$X$23:$Y$31,2,TRUE),TRUE)</f>
        <v>1,00</v>
      </c>
      <c r="AU12" s="24" t="str">
        <f>VLOOKUP($M12,'319'!$N$24:$W$42,VLOOKUP($I12,'319'!$X$23:$Y$31,2))</f>
        <v>0,97</v>
      </c>
      <c r="AV12" s="25">
        <f t="shared" si="6"/>
        <v>1</v>
      </c>
      <c r="AW12" s="25">
        <f t="shared" si="7"/>
        <v>1</v>
      </c>
      <c r="AX12" s="25">
        <f t="shared" si="8"/>
        <v>1</v>
      </c>
      <c r="AY12" s="20">
        <f>VLOOKUP(P12,'319'!$B$4:$B$22,1)</f>
        <v>0</v>
      </c>
      <c r="AZ12" s="24" t="str">
        <f>VLOOKUP($P12,'319'!$B$4:$K$22,VLOOKUP($I12,'319'!$X$2:$Y$10,2,TRUE),TRUE)</f>
        <v>1,00</v>
      </c>
      <c r="BA12" s="24" t="str">
        <f>VLOOKUP($P12,'319'!$B$24:$K$42,VLOOKUP($I12,'319'!$X$2:$Y$10,2))</f>
        <v>0,96</v>
      </c>
      <c r="BB12" s="24" t="str">
        <f>VLOOKUP($P12,'319'!$B$4:$K$22,VLOOKUP($I12,'319'!$X$23:$Y$31,2,TRUE),TRUE)</f>
        <v>1,00</v>
      </c>
      <c r="BC12" s="24" t="str">
        <f>VLOOKUP($P12,'319'!$B$24:$K$42,VLOOKUP($I12,'319'!$X$23:$Y$31,2))</f>
        <v>0,97</v>
      </c>
      <c r="BD12" s="25">
        <f t="shared" si="16"/>
        <v>1</v>
      </c>
      <c r="BE12" s="25">
        <f t="shared" si="17"/>
        <v>1</v>
      </c>
      <c r="BF12" s="25">
        <f t="shared" si="9"/>
        <v>1</v>
      </c>
      <c r="BG12" s="24" t="str">
        <f>VLOOKUP($P12,'319'!$N$4:$W$22,VLOOKUP($I12,'319'!$X$2:$Y$10,2,TRUE),TRUE)</f>
        <v>1,00</v>
      </c>
      <c r="BH12" s="24" t="str">
        <f>VLOOKUP($P12,'319'!$N$24:$W$42,VLOOKUP($I12,'319'!$X$2:$Y$10,2))</f>
        <v>0,97</v>
      </c>
      <c r="BI12" s="24" t="str">
        <f>VLOOKUP($P12,'319'!$N$4:$W$22,VLOOKUP($I12,'319'!$X$23:$Y$31,2,TRUE),TRUE)</f>
        <v>1,00</v>
      </c>
      <c r="BJ12" s="24" t="str">
        <f>VLOOKUP($P12,'319'!$N$24:$W$42,VLOOKUP($I12,'319'!$X$23:$Y$31,2))</f>
        <v>0,97</v>
      </c>
      <c r="BK12" s="25">
        <f t="shared" si="18"/>
        <v>1</v>
      </c>
      <c r="BL12" s="25">
        <f t="shared" si="19"/>
        <v>1</v>
      </c>
      <c r="BM12" s="25">
        <f t="shared" si="10"/>
        <v>1</v>
      </c>
    </row>
    <row r="13" spans="1:66" ht="15.95" customHeight="1" x14ac:dyDescent="0.25">
      <c r="B13" s="3"/>
      <c r="C13" s="3"/>
      <c r="D13" s="3"/>
      <c r="E13" s="3"/>
      <c r="F13" s="3"/>
      <c r="G13" s="3"/>
      <c r="H13" s="3"/>
      <c r="I13" s="3"/>
      <c r="J13" s="4">
        <f t="shared" si="26"/>
        <v>0</v>
      </c>
      <c r="K13" s="22">
        <f t="shared" si="20"/>
        <v>1</v>
      </c>
      <c r="L13" s="22">
        <f t="shared" si="21"/>
        <v>1</v>
      </c>
      <c r="M13" s="4">
        <f t="shared" si="11"/>
        <v>0</v>
      </c>
      <c r="N13" s="22">
        <f t="shared" si="22"/>
        <v>1</v>
      </c>
      <c r="O13" s="22">
        <f t="shared" si="23"/>
        <v>1</v>
      </c>
      <c r="P13" s="4">
        <f t="shared" si="12"/>
        <v>0</v>
      </c>
      <c r="Q13" s="22">
        <f t="shared" si="24"/>
        <v>1</v>
      </c>
      <c r="R13" s="22">
        <f t="shared" si="25"/>
        <v>1</v>
      </c>
      <c r="T13" s="24">
        <f>VLOOKUP(I13,'319'!$X$2:$X$10,1)</f>
        <v>0</v>
      </c>
      <c r="U13" s="20">
        <f>VLOOKUP(J13,'319'!$B$4:$B$22,1)</f>
        <v>0</v>
      </c>
      <c r="V13" s="24" t="str">
        <f>VLOOKUP($J13,'319'!$B$4:$K$22,VLOOKUP($I13,'319'!$X$2:$Y$10,2,TRUE),TRUE)</f>
        <v>1,00</v>
      </c>
      <c r="W13" s="24" t="str">
        <f>VLOOKUP($J13,'319'!$B$24:$K$43,VLOOKUP($I13,'319'!$X$2:$Y$10,2))</f>
        <v>0,96</v>
      </c>
      <c r="X13" s="24" t="str">
        <f>VLOOKUP($J13,'319'!$B$4:$K$22,VLOOKUP($I13,'319'!$X$23:$Y$31,2,TRUE),TRUE)</f>
        <v>1,00</v>
      </c>
      <c r="Y13" s="24" t="str">
        <f>VLOOKUP($J13,'319'!$B$24:$K$43,VLOOKUP($I13,'319'!$X$23:$Y$31,2))</f>
        <v>0,97</v>
      </c>
      <c r="Z13" s="25">
        <f t="shared" si="13"/>
        <v>1</v>
      </c>
      <c r="AA13" s="25">
        <f t="shared" si="14"/>
        <v>1</v>
      </c>
      <c r="AB13" s="25">
        <f t="shared" si="15"/>
        <v>1</v>
      </c>
      <c r="AC13" s="24" t="str">
        <f>VLOOKUP($J13,'319'!$N$4:$W$22,VLOOKUP($I13,'319'!$X$2:$Y$10,2,TRUE),TRUE)</f>
        <v>1,00</v>
      </c>
      <c r="AD13" s="24" t="str">
        <f>VLOOKUP($J13,'319'!$N$24:$W$43,VLOOKUP($I13,'319'!$X$2:$Y$10,2))</f>
        <v>0,97</v>
      </c>
      <c r="AE13" s="24" t="str">
        <f>VLOOKUP($J13,'319'!$N$4:$W$22,VLOOKUP($I13,'319'!$X$23:$Y$31,2,TRUE),TRUE)</f>
        <v>1,00</v>
      </c>
      <c r="AF13" s="24" t="str">
        <f>VLOOKUP($J13,'319'!$N$24:$W$43,VLOOKUP($I13,'319'!$X$23:$Y$31,2))</f>
        <v>0,97</v>
      </c>
      <c r="AG13" s="25">
        <f t="shared" si="0"/>
        <v>1</v>
      </c>
      <c r="AH13" s="25">
        <f t="shared" si="1"/>
        <v>1</v>
      </c>
      <c r="AI13" s="25">
        <f t="shared" si="2"/>
        <v>1</v>
      </c>
      <c r="AJ13" s="20">
        <f>VLOOKUP(M13,'319'!$B$4:$B$22,1)</f>
        <v>0</v>
      </c>
      <c r="AK13" s="24" t="str">
        <f>VLOOKUP($M13,'319'!$B$4:$K$22,VLOOKUP($I13,'319'!$X$2:$Y$10,2,TRUE),TRUE)</f>
        <v>1,00</v>
      </c>
      <c r="AL13" s="24" t="str">
        <f>VLOOKUP($M13,'319'!$B$24:$K$42,VLOOKUP($I13,'319'!$X$2:$Y$10,2))</f>
        <v>0,96</v>
      </c>
      <c r="AM13" s="24" t="str">
        <f>VLOOKUP($M13,'319'!$B$4:$K$22,VLOOKUP($I13,'319'!$X$23:$Y$31,2,TRUE),TRUE)</f>
        <v>1,00</v>
      </c>
      <c r="AN13" s="24" t="str">
        <f>VLOOKUP($M13,'319'!$B$24:$K$42,VLOOKUP($I13,'319'!$X$23:$Y$31,2))</f>
        <v>0,97</v>
      </c>
      <c r="AO13" s="25">
        <f t="shared" si="3"/>
        <v>1</v>
      </c>
      <c r="AP13" s="25">
        <f t="shared" si="4"/>
        <v>1</v>
      </c>
      <c r="AQ13" s="25">
        <f t="shared" si="5"/>
        <v>1</v>
      </c>
      <c r="AR13" s="24" t="str">
        <f>VLOOKUP($M13,'319'!$N$4:$W$22,VLOOKUP($I13,'319'!$X$2:$Y$10,2,TRUE),TRUE)</f>
        <v>1,00</v>
      </c>
      <c r="AS13" s="24" t="str">
        <f>VLOOKUP($M13,'319'!$N$24:$W$42,VLOOKUP($I13,'319'!$X$2:$Y$10,2))</f>
        <v>0,97</v>
      </c>
      <c r="AT13" s="24" t="str">
        <f>VLOOKUP($M13,'319'!$N$4:$W$22,VLOOKUP($I13,'319'!$X$23:$Y$31,2,TRUE),TRUE)</f>
        <v>1,00</v>
      </c>
      <c r="AU13" s="24" t="str">
        <f>VLOOKUP($M13,'319'!$N$24:$W$42,VLOOKUP($I13,'319'!$X$23:$Y$31,2))</f>
        <v>0,97</v>
      </c>
      <c r="AV13" s="25">
        <f t="shared" si="6"/>
        <v>1</v>
      </c>
      <c r="AW13" s="25">
        <f t="shared" si="7"/>
        <v>1</v>
      </c>
      <c r="AX13" s="25">
        <f t="shared" si="8"/>
        <v>1</v>
      </c>
      <c r="AY13" s="20">
        <f>VLOOKUP(P13,'319'!$B$4:$B$22,1)</f>
        <v>0</v>
      </c>
      <c r="AZ13" s="24" t="str">
        <f>VLOOKUP($P13,'319'!$B$4:$K$22,VLOOKUP($I13,'319'!$X$2:$Y$10,2,TRUE),TRUE)</f>
        <v>1,00</v>
      </c>
      <c r="BA13" s="24" t="str">
        <f>VLOOKUP($P13,'319'!$B$24:$K$42,VLOOKUP($I13,'319'!$X$2:$Y$10,2))</f>
        <v>0,96</v>
      </c>
      <c r="BB13" s="24" t="str">
        <f>VLOOKUP($P13,'319'!$B$4:$K$22,VLOOKUP($I13,'319'!$X$23:$Y$31,2,TRUE),TRUE)</f>
        <v>1,00</v>
      </c>
      <c r="BC13" s="24" t="str">
        <f>VLOOKUP($P13,'319'!$B$24:$K$42,VLOOKUP($I13,'319'!$X$23:$Y$31,2))</f>
        <v>0,97</v>
      </c>
      <c r="BD13" s="25">
        <f t="shared" si="16"/>
        <v>1</v>
      </c>
      <c r="BE13" s="25">
        <f t="shared" si="17"/>
        <v>1</v>
      </c>
      <c r="BF13" s="25">
        <f t="shared" si="9"/>
        <v>1</v>
      </c>
      <c r="BG13" s="24" t="str">
        <f>VLOOKUP($P13,'319'!$N$4:$W$22,VLOOKUP($I13,'319'!$X$2:$Y$10,2,TRUE),TRUE)</f>
        <v>1,00</v>
      </c>
      <c r="BH13" s="24" t="str">
        <f>VLOOKUP($P13,'319'!$N$24:$W$42,VLOOKUP($I13,'319'!$X$2:$Y$10,2))</f>
        <v>0,97</v>
      </c>
      <c r="BI13" s="24" t="str">
        <f>VLOOKUP($P13,'319'!$N$4:$W$22,VLOOKUP($I13,'319'!$X$23:$Y$31,2,TRUE),TRUE)</f>
        <v>1,00</v>
      </c>
      <c r="BJ13" s="24" t="str">
        <f>VLOOKUP($P13,'319'!$N$24:$W$42,VLOOKUP($I13,'319'!$X$23:$Y$31,2))</f>
        <v>0,97</v>
      </c>
      <c r="BK13" s="25">
        <f t="shared" si="18"/>
        <v>1</v>
      </c>
      <c r="BL13" s="25">
        <f t="shared" si="19"/>
        <v>1</v>
      </c>
      <c r="BM13" s="25">
        <f t="shared" si="10"/>
        <v>1</v>
      </c>
    </row>
    <row r="14" spans="1:66" ht="15.95" customHeight="1" x14ac:dyDescent="0.25">
      <c r="B14" s="3"/>
      <c r="C14" s="3"/>
      <c r="D14" s="3"/>
      <c r="E14" s="3"/>
      <c r="F14" s="3"/>
      <c r="G14" s="3"/>
      <c r="H14" s="3"/>
      <c r="I14" s="3"/>
      <c r="J14" s="4">
        <f t="shared" si="26"/>
        <v>0</v>
      </c>
      <c r="K14" s="22">
        <f t="shared" si="20"/>
        <v>1</v>
      </c>
      <c r="L14" s="22">
        <f t="shared" si="21"/>
        <v>1</v>
      </c>
      <c r="M14" s="4">
        <f t="shared" si="11"/>
        <v>0</v>
      </c>
      <c r="N14" s="22">
        <f t="shared" si="22"/>
        <v>1</v>
      </c>
      <c r="O14" s="22">
        <f t="shared" si="23"/>
        <v>1</v>
      </c>
      <c r="P14" s="4">
        <f t="shared" si="12"/>
        <v>0</v>
      </c>
      <c r="Q14" s="22">
        <f t="shared" si="24"/>
        <v>1</v>
      </c>
      <c r="R14" s="22">
        <f t="shared" si="25"/>
        <v>1</v>
      </c>
      <c r="T14" s="24">
        <f>VLOOKUP(I14,'319'!$X$2:$X$10,1)</f>
        <v>0</v>
      </c>
      <c r="U14" s="20">
        <f>VLOOKUP(J14,'319'!$B$4:$B$22,1)</f>
        <v>0</v>
      </c>
      <c r="V14" s="24" t="str">
        <f>VLOOKUP($J14,'319'!$B$4:$K$22,VLOOKUP($I14,'319'!$X$2:$Y$10,2,TRUE),TRUE)</f>
        <v>1,00</v>
      </c>
      <c r="W14" s="24" t="str">
        <f>VLOOKUP($J14,'319'!$B$24:$K$43,VLOOKUP($I14,'319'!$X$2:$Y$10,2))</f>
        <v>0,96</v>
      </c>
      <c r="X14" s="24" t="str">
        <f>VLOOKUP($J14,'319'!$B$4:$K$22,VLOOKUP($I14,'319'!$X$23:$Y$31,2,TRUE),TRUE)</f>
        <v>1,00</v>
      </c>
      <c r="Y14" s="24" t="str">
        <f>VLOOKUP($J14,'319'!$B$24:$K$43,VLOOKUP($I14,'319'!$X$23:$Y$31,2))</f>
        <v>0,97</v>
      </c>
      <c r="Z14" s="25">
        <f t="shared" si="13"/>
        <v>1</v>
      </c>
      <c r="AA14" s="25">
        <f t="shared" si="14"/>
        <v>1</v>
      </c>
      <c r="AB14" s="25">
        <f t="shared" si="15"/>
        <v>1</v>
      </c>
      <c r="AC14" s="24" t="str">
        <f>VLOOKUP($J14,'319'!$N$4:$W$22,VLOOKUP($I14,'319'!$X$2:$Y$10,2,TRUE),TRUE)</f>
        <v>1,00</v>
      </c>
      <c r="AD14" s="24" t="str">
        <f>VLOOKUP($J14,'319'!$N$24:$W$43,VLOOKUP($I14,'319'!$X$2:$Y$10,2))</f>
        <v>0,97</v>
      </c>
      <c r="AE14" s="24" t="str">
        <f>VLOOKUP($J14,'319'!$N$4:$W$22,VLOOKUP($I14,'319'!$X$23:$Y$31,2,TRUE),TRUE)</f>
        <v>1,00</v>
      </c>
      <c r="AF14" s="24" t="str">
        <f>VLOOKUP($J14,'319'!$N$24:$W$43,VLOOKUP($I14,'319'!$X$23:$Y$31,2))</f>
        <v>0,97</v>
      </c>
      <c r="AG14" s="25">
        <f t="shared" si="0"/>
        <v>1</v>
      </c>
      <c r="AH14" s="25">
        <f t="shared" si="1"/>
        <v>1</v>
      </c>
      <c r="AI14" s="25">
        <f t="shared" si="2"/>
        <v>1</v>
      </c>
      <c r="AJ14" s="20">
        <f>VLOOKUP(M14,'319'!$B$4:$B$22,1)</f>
        <v>0</v>
      </c>
      <c r="AK14" s="24" t="str">
        <f>VLOOKUP($M14,'319'!$B$4:$K$22,VLOOKUP($I14,'319'!$X$2:$Y$10,2,TRUE),TRUE)</f>
        <v>1,00</v>
      </c>
      <c r="AL14" s="24" t="str">
        <f>VLOOKUP($M14,'319'!$B$24:$K$42,VLOOKUP($I14,'319'!$X$2:$Y$10,2))</f>
        <v>0,96</v>
      </c>
      <c r="AM14" s="24" t="str">
        <f>VLOOKUP($M14,'319'!$B$4:$K$22,VLOOKUP($I14,'319'!$X$23:$Y$31,2,TRUE),TRUE)</f>
        <v>1,00</v>
      </c>
      <c r="AN14" s="24" t="str">
        <f>VLOOKUP($M14,'319'!$B$24:$K$42,VLOOKUP($I14,'319'!$X$23:$Y$31,2))</f>
        <v>0,97</v>
      </c>
      <c r="AO14" s="25">
        <f t="shared" si="3"/>
        <v>1</v>
      </c>
      <c r="AP14" s="25">
        <f t="shared" si="4"/>
        <v>1</v>
      </c>
      <c r="AQ14" s="25">
        <f t="shared" si="5"/>
        <v>1</v>
      </c>
      <c r="AR14" s="24" t="str">
        <f>VLOOKUP($M14,'319'!$N$4:$W$22,VLOOKUP($I14,'319'!$X$2:$Y$10,2,TRUE),TRUE)</f>
        <v>1,00</v>
      </c>
      <c r="AS14" s="24" t="str">
        <f>VLOOKUP($M14,'319'!$N$24:$W$42,VLOOKUP($I14,'319'!$X$2:$Y$10,2))</f>
        <v>0,97</v>
      </c>
      <c r="AT14" s="24" t="str">
        <f>VLOOKUP($M14,'319'!$N$4:$W$22,VLOOKUP($I14,'319'!$X$23:$Y$31,2,TRUE),TRUE)</f>
        <v>1,00</v>
      </c>
      <c r="AU14" s="24" t="str">
        <f>VLOOKUP($M14,'319'!$N$24:$W$42,VLOOKUP($I14,'319'!$X$23:$Y$31,2))</f>
        <v>0,97</v>
      </c>
      <c r="AV14" s="25">
        <f t="shared" si="6"/>
        <v>1</v>
      </c>
      <c r="AW14" s="25">
        <f t="shared" si="7"/>
        <v>1</v>
      </c>
      <c r="AX14" s="25">
        <f t="shared" si="8"/>
        <v>1</v>
      </c>
      <c r="AY14" s="20">
        <f>VLOOKUP(P14,'319'!$B$4:$B$22,1)</f>
        <v>0</v>
      </c>
      <c r="AZ14" s="24" t="str">
        <f>VLOOKUP($P14,'319'!$B$4:$K$22,VLOOKUP($I14,'319'!$X$2:$Y$10,2,TRUE),TRUE)</f>
        <v>1,00</v>
      </c>
      <c r="BA14" s="24" t="str">
        <f>VLOOKUP($P14,'319'!$B$24:$K$42,VLOOKUP($I14,'319'!$X$2:$Y$10,2))</f>
        <v>0,96</v>
      </c>
      <c r="BB14" s="24" t="str">
        <f>VLOOKUP($P14,'319'!$B$4:$K$22,VLOOKUP($I14,'319'!$X$23:$Y$31,2,TRUE),TRUE)</f>
        <v>1,00</v>
      </c>
      <c r="BC14" s="24" t="str">
        <f>VLOOKUP($P14,'319'!$B$24:$K$42,VLOOKUP($I14,'319'!$X$23:$Y$31,2))</f>
        <v>0,97</v>
      </c>
      <c r="BD14" s="25">
        <f t="shared" si="16"/>
        <v>1</v>
      </c>
      <c r="BE14" s="25">
        <f t="shared" si="17"/>
        <v>1</v>
      </c>
      <c r="BF14" s="25">
        <f t="shared" si="9"/>
        <v>1</v>
      </c>
      <c r="BG14" s="24" t="str">
        <f>VLOOKUP($P14,'319'!$N$4:$W$22,VLOOKUP($I14,'319'!$X$2:$Y$10,2,TRUE),TRUE)</f>
        <v>1,00</v>
      </c>
      <c r="BH14" s="24" t="str">
        <f>VLOOKUP($P14,'319'!$N$24:$W$42,VLOOKUP($I14,'319'!$X$2:$Y$10,2))</f>
        <v>0,97</v>
      </c>
      <c r="BI14" s="24" t="str">
        <f>VLOOKUP($P14,'319'!$N$4:$W$22,VLOOKUP($I14,'319'!$X$23:$Y$31,2,TRUE),TRUE)</f>
        <v>1,00</v>
      </c>
      <c r="BJ14" s="24" t="str">
        <f>VLOOKUP($P14,'319'!$N$24:$W$42,VLOOKUP($I14,'319'!$X$23:$Y$31,2))</f>
        <v>0,97</v>
      </c>
      <c r="BK14" s="25">
        <f t="shared" si="18"/>
        <v>1</v>
      </c>
      <c r="BL14" s="25">
        <f t="shared" si="19"/>
        <v>1</v>
      </c>
      <c r="BM14" s="25">
        <f t="shared" si="10"/>
        <v>1</v>
      </c>
    </row>
    <row r="15" spans="1:66" ht="15.95" customHeight="1" x14ac:dyDescent="0.25">
      <c r="B15" s="3"/>
      <c r="C15" s="3"/>
      <c r="D15" s="3"/>
      <c r="E15" s="3"/>
      <c r="F15" s="3"/>
      <c r="G15" s="3"/>
      <c r="H15" s="3"/>
      <c r="I15" s="3"/>
      <c r="J15" s="4">
        <f t="shared" si="26"/>
        <v>0</v>
      </c>
      <c r="K15" s="22">
        <f t="shared" si="20"/>
        <v>1</v>
      </c>
      <c r="L15" s="22">
        <f t="shared" si="21"/>
        <v>1</v>
      </c>
      <c r="M15" s="4">
        <f t="shared" si="11"/>
        <v>0</v>
      </c>
      <c r="N15" s="22">
        <f t="shared" si="22"/>
        <v>1</v>
      </c>
      <c r="O15" s="22">
        <f t="shared" si="23"/>
        <v>1</v>
      </c>
      <c r="P15" s="4">
        <f t="shared" si="12"/>
        <v>0</v>
      </c>
      <c r="Q15" s="22">
        <f t="shared" si="24"/>
        <v>1</v>
      </c>
      <c r="R15" s="22">
        <f t="shared" si="25"/>
        <v>1</v>
      </c>
      <c r="T15" s="24">
        <f>VLOOKUP(I15,'319'!$X$2:$X$10,1)</f>
        <v>0</v>
      </c>
      <c r="U15" s="20">
        <f>VLOOKUP(J15,'319'!$B$4:$B$22,1)</f>
        <v>0</v>
      </c>
      <c r="V15" s="24" t="str">
        <f>VLOOKUP($J15,'319'!$B$4:$K$22,VLOOKUP($I15,'319'!$X$2:$Y$10,2,TRUE),TRUE)</f>
        <v>1,00</v>
      </c>
      <c r="W15" s="24" t="str">
        <f>VLOOKUP($J15,'319'!$B$24:$K$43,VLOOKUP($I15,'319'!$X$2:$Y$10,2))</f>
        <v>0,96</v>
      </c>
      <c r="X15" s="24" t="str">
        <f>VLOOKUP($J15,'319'!$B$4:$K$22,VLOOKUP($I15,'319'!$X$23:$Y$31,2,TRUE),TRUE)</f>
        <v>1,00</v>
      </c>
      <c r="Y15" s="24" t="str">
        <f>VLOOKUP($J15,'319'!$B$24:$K$43,VLOOKUP($I15,'319'!$X$23:$Y$31,2))</f>
        <v>0,97</v>
      </c>
      <c r="Z15" s="25">
        <f t="shared" si="13"/>
        <v>1</v>
      </c>
      <c r="AA15" s="25">
        <f t="shared" si="14"/>
        <v>1</v>
      </c>
      <c r="AB15" s="25">
        <f t="shared" si="15"/>
        <v>1</v>
      </c>
      <c r="AC15" s="24" t="str">
        <f>VLOOKUP($J15,'319'!$N$4:$W$22,VLOOKUP($I15,'319'!$X$2:$Y$10,2,TRUE),TRUE)</f>
        <v>1,00</v>
      </c>
      <c r="AD15" s="24" t="str">
        <f>VLOOKUP($J15,'319'!$N$24:$W$43,VLOOKUP($I15,'319'!$X$2:$Y$10,2))</f>
        <v>0,97</v>
      </c>
      <c r="AE15" s="24" t="str">
        <f>VLOOKUP($J15,'319'!$N$4:$W$22,VLOOKUP($I15,'319'!$X$23:$Y$31,2,TRUE),TRUE)</f>
        <v>1,00</v>
      </c>
      <c r="AF15" s="24" t="str">
        <f>VLOOKUP($J15,'319'!$N$24:$W$43,VLOOKUP($I15,'319'!$X$23:$Y$31,2))</f>
        <v>0,97</v>
      </c>
      <c r="AG15" s="25">
        <f t="shared" si="0"/>
        <v>1</v>
      </c>
      <c r="AH15" s="25">
        <f t="shared" si="1"/>
        <v>1</v>
      </c>
      <c r="AI15" s="25">
        <f t="shared" si="2"/>
        <v>1</v>
      </c>
      <c r="AJ15" s="20">
        <f>VLOOKUP(M15,'319'!$B$4:$B$22,1)</f>
        <v>0</v>
      </c>
      <c r="AK15" s="24" t="str">
        <f>VLOOKUP($M15,'319'!$B$4:$K$22,VLOOKUP($I15,'319'!$X$2:$Y$10,2,TRUE),TRUE)</f>
        <v>1,00</v>
      </c>
      <c r="AL15" s="24" t="str">
        <f>VLOOKUP($M15,'319'!$B$24:$K$42,VLOOKUP($I15,'319'!$X$2:$Y$10,2))</f>
        <v>0,96</v>
      </c>
      <c r="AM15" s="24" t="str">
        <f>VLOOKUP($M15,'319'!$B$4:$K$22,VLOOKUP($I15,'319'!$X$23:$Y$31,2,TRUE),TRUE)</f>
        <v>1,00</v>
      </c>
      <c r="AN15" s="24" t="str">
        <f>VLOOKUP($M15,'319'!$B$24:$K$42,VLOOKUP($I15,'319'!$X$23:$Y$31,2))</f>
        <v>0,97</v>
      </c>
      <c r="AO15" s="25">
        <f t="shared" si="3"/>
        <v>1</v>
      </c>
      <c r="AP15" s="25">
        <f t="shared" si="4"/>
        <v>1</v>
      </c>
      <c r="AQ15" s="25">
        <f t="shared" si="5"/>
        <v>1</v>
      </c>
      <c r="AR15" s="24" t="str">
        <f>VLOOKUP($M15,'319'!$N$4:$W$22,VLOOKUP($I15,'319'!$X$2:$Y$10,2,TRUE),TRUE)</f>
        <v>1,00</v>
      </c>
      <c r="AS15" s="24" t="str">
        <f>VLOOKUP($M15,'319'!$N$24:$W$42,VLOOKUP($I15,'319'!$X$2:$Y$10,2))</f>
        <v>0,97</v>
      </c>
      <c r="AT15" s="24" t="str">
        <f>VLOOKUP($M15,'319'!$N$4:$W$22,VLOOKUP($I15,'319'!$X$23:$Y$31,2,TRUE),TRUE)</f>
        <v>1,00</v>
      </c>
      <c r="AU15" s="24" t="str">
        <f>VLOOKUP($M15,'319'!$N$24:$W$42,VLOOKUP($I15,'319'!$X$23:$Y$31,2))</f>
        <v>0,97</v>
      </c>
      <c r="AV15" s="25">
        <f t="shared" si="6"/>
        <v>1</v>
      </c>
      <c r="AW15" s="25">
        <f t="shared" si="7"/>
        <v>1</v>
      </c>
      <c r="AX15" s="25">
        <f t="shared" si="8"/>
        <v>1</v>
      </c>
      <c r="AY15" s="20">
        <f>VLOOKUP(P15,'319'!$B$4:$B$22,1)</f>
        <v>0</v>
      </c>
      <c r="AZ15" s="24" t="str">
        <f>VLOOKUP($P15,'319'!$B$4:$K$22,VLOOKUP($I15,'319'!$X$2:$Y$10,2,TRUE),TRUE)</f>
        <v>1,00</v>
      </c>
      <c r="BA15" s="24" t="str">
        <f>VLOOKUP($P15,'319'!$B$24:$K$42,VLOOKUP($I15,'319'!$X$2:$Y$10,2))</f>
        <v>0,96</v>
      </c>
      <c r="BB15" s="24" t="str">
        <f>VLOOKUP($P15,'319'!$B$4:$K$22,VLOOKUP($I15,'319'!$X$23:$Y$31,2,TRUE),TRUE)</f>
        <v>1,00</v>
      </c>
      <c r="BC15" s="24" t="str">
        <f>VLOOKUP($P15,'319'!$B$24:$K$42,VLOOKUP($I15,'319'!$X$23:$Y$31,2))</f>
        <v>0,97</v>
      </c>
      <c r="BD15" s="25">
        <f t="shared" si="16"/>
        <v>1</v>
      </c>
      <c r="BE15" s="25">
        <f t="shared" si="17"/>
        <v>1</v>
      </c>
      <c r="BF15" s="25">
        <f t="shared" si="9"/>
        <v>1</v>
      </c>
      <c r="BG15" s="24" t="str">
        <f>VLOOKUP($P15,'319'!$N$4:$W$22,VLOOKUP($I15,'319'!$X$2:$Y$10,2,TRUE),TRUE)</f>
        <v>1,00</v>
      </c>
      <c r="BH15" s="24" t="str">
        <f>VLOOKUP($P15,'319'!$N$24:$W$42,VLOOKUP($I15,'319'!$X$2:$Y$10,2))</f>
        <v>0,97</v>
      </c>
      <c r="BI15" s="24" t="str">
        <f>VLOOKUP($P15,'319'!$N$4:$W$22,VLOOKUP($I15,'319'!$X$23:$Y$31,2,TRUE),TRUE)</f>
        <v>1,00</v>
      </c>
      <c r="BJ15" s="24" t="str">
        <f>VLOOKUP($P15,'319'!$N$24:$W$42,VLOOKUP($I15,'319'!$X$23:$Y$31,2))</f>
        <v>0,97</v>
      </c>
      <c r="BK15" s="25">
        <f t="shared" si="18"/>
        <v>1</v>
      </c>
      <c r="BL15" s="25">
        <f t="shared" si="19"/>
        <v>1</v>
      </c>
      <c r="BM15" s="25">
        <f t="shared" si="10"/>
        <v>1</v>
      </c>
    </row>
    <row r="16" spans="1:66" ht="15.95" customHeight="1" x14ac:dyDescent="0.25">
      <c r="B16" s="3"/>
      <c r="C16" s="3"/>
      <c r="D16" s="3"/>
      <c r="E16" s="3"/>
      <c r="F16" s="3"/>
      <c r="G16" s="3"/>
      <c r="H16" s="3"/>
      <c r="I16" s="3"/>
      <c r="J16" s="4">
        <f t="shared" si="26"/>
        <v>0</v>
      </c>
      <c r="K16" s="22">
        <f t="shared" si="20"/>
        <v>1</v>
      </c>
      <c r="L16" s="22">
        <f t="shared" si="21"/>
        <v>1</v>
      </c>
      <c r="M16" s="4">
        <f t="shared" si="11"/>
        <v>0</v>
      </c>
      <c r="N16" s="22">
        <f t="shared" si="22"/>
        <v>1</v>
      </c>
      <c r="O16" s="22">
        <f t="shared" si="23"/>
        <v>1</v>
      </c>
      <c r="P16" s="4">
        <f t="shared" si="12"/>
        <v>0</v>
      </c>
      <c r="Q16" s="22">
        <f t="shared" si="24"/>
        <v>1</v>
      </c>
      <c r="R16" s="22">
        <f t="shared" si="25"/>
        <v>1</v>
      </c>
      <c r="T16" s="24">
        <f>VLOOKUP(I16,'319'!$X$2:$X$10,1)</f>
        <v>0</v>
      </c>
      <c r="U16" s="20">
        <f>VLOOKUP(J16,'319'!$B$4:$B$22,1)</f>
        <v>0</v>
      </c>
      <c r="V16" s="24" t="str">
        <f>VLOOKUP($J16,'319'!$B$4:$K$22,VLOOKUP($I16,'319'!$X$2:$Y$10,2,TRUE),TRUE)</f>
        <v>1,00</v>
      </c>
      <c r="W16" s="24" t="str">
        <f>VLOOKUP($J16,'319'!$B$24:$K$43,VLOOKUP($I16,'319'!$X$2:$Y$10,2))</f>
        <v>0,96</v>
      </c>
      <c r="X16" s="24" t="str">
        <f>VLOOKUP($J16,'319'!$B$4:$K$22,VLOOKUP($I16,'319'!$X$23:$Y$31,2,TRUE),TRUE)</f>
        <v>1,00</v>
      </c>
      <c r="Y16" s="24" t="str">
        <f>VLOOKUP($J16,'319'!$B$24:$K$43,VLOOKUP($I16,'319'!$X$23:$Y$31,2))</f>
        <v>0,97</v>
      </c>
      <c r="Z16" s="25">
        <f t="shared" si="13"/>
        <v>1</v>
      </c>
      <c r="AA16" s="25">
        <f t="shared" si="14"/>
        <v>1</v>
      </c>
      <c r="AB16" s="25">
        <f t="shared" si="15"/>
        <v>1</v>
      </c>
      <c r="AC16" s="24" t="str">
        <f>VLOOKUP($J16,'319'!$N$4:$W$22,VLOOKUP($I16,'319'!$X$2:$Y$10,2,TRUE),TRUE)</f>
        <v>1,00</v>
      </c>
      <c r="AD16" s="24" t="str">
        <f>VLOOKUP($J16,'319'!$N$24:$W$43,VLOOKUP($I16,'319'!$X$2:$Y$10,2))</f>
        <v>0,97</v>
      </c>
      <c r="AE16" s="24" t="str">
        <f>VLOOKUP($J16,'319'!$N$4:$W$22,VLOOKUP($I16,'319'!$X$23:$Y$31,2,TRUE),TRUE)</f>
        <v>1,00</v>
      </c>
      <c r="AF16" s="24" t="str">
        <f>VLOOKUP($J16,'319'!$N$24:$W$43,VLOOKUP($I16,'319'!$X$23:$Y$31,2))</f>
        <v>0,97</v>
      </c>
      <c r="AG16" s="25">
        <f t="shared" si="0"/>
        <v>1</v>
      </c>
      <c r="AH16" s="25">
        <f t="shared" si="1"/>
        <v>1</v>
      </c>
      <c r="AI16" s="25">
        <f t="shared" si="2"/>
        <v>1</v>
      </c>
      <c r="AJ16" s="20">
        <f>VLOOKUP(M16,'319'!$B$4:$B$22,1)</f>
        <v>0</v>
      </c>
      <c r="AK16" s="24" t="str">
        <f>VLOOKUP($M16,'319'!$B$4:$K$22,VLOOKUP($I16,'319'!$X$2:$Y$10,2,TRUE),TRUE)</f>
        <v>1,00</v>
      </c>
      <c r="AL16" s="24" t="str">
        <f>VLOOKUP($M16,'319'!$B$24:$K$42,VLOOKUP($I16,'319'!$X$2:$Y$10,2))</f>
        <v>0,96</v>
      </c>
      <c r="AM16" s="24" t="str">
        <f>VLOOKUP($M16,'319'!$B$4:$K$22,VLOOKUP($I16,'319'!$X$23:$Y$31,2,TRUE),TRUE)</f>
        <v>1,00</v>
      </c>
      <c r="AN16" s="24" t="str">
        <f>VLOOKUP($M16,'319'!$B$24:$K$42,VLOOKUP($I16,'319'!$X$23:$Y$31,2))</f>
        <v>0,97</v>
      </c>
      <c r="AO16" s="25">
        <f t="shared" si="3"/>
        <v>1</v>
      </c>
      <c r="AP16" s="25">
        <f t="shared" si="4"/>
        <v>1</v>
      </c>
      <c r="AQ16" s="25">
        <f t="shared" si="5"/>
        <v>1</v>
      </c>
      <c r="AR16" s="24" t="str">
        <f>VLOOKUP($M16,'319'!$N$4:$W$22,VLOOKUP($I16,'319'!$X$2:$Y$10,2,TRUE),TRUE)</f>
        <v>1,00</v>
      </c>
      <c r="AS16" s="24" t="str">
        <f>VLOOKUP($M16,'319'!$N$24:$W$42,VLOOKUP($I16,'319'!$X$2:$Y$10,2))</f>
        <v>0,97</v>
      </c>
      <c r="AT16" s="24" t="str">
        <f>VLOOKUP($M16,'319'!$N$4:$W$22,VLOOKUP($I16,'319'!$X$23:$Y$31,2,TRUE),TRUE)</f>
        <v>1,00</v>
      </c>
      <c r="AU16" s="24" t="str">
        <f>VLOOKUP($M16,'319'!$N$24:$W$42,VLOOKUP($I16,'319'!$X$23:$Y$31,2))</f>
        <v>0,97</v>
      </c>
      <c r="AV16" s="25">
        <f t="shared" si="6"/>
        <v>1</v>
      </c>
      <c r="AW16" s="25">
        <f t="shared" si="7"/>
        <v>1</v>
      </c>
      <c r="AX16" s="25">
        <f t="shared" si="8"/>
        <v>1</v>
      </c>
      <c r="AY16" s="20">
        <f>VLOOKUP(P16,'319'!$B$4:$B$22,1)</f>
        <v>0</v>
      </c>
      <c r="AZ16" s="24" t="str">
        <f>VLOOKUP($P16,'319'!$B$4:$K$22,VLOOKUP($I16,'319'!$X$2:$Y$10,2,TRUE),TRUE)</f>
        <v>1,00</v>
      </c>
      <c r="BA16" s="24" t="str">
        <f>VLOOKUP($P16,'319'!$B$24:$K$42,VLOOKUP($I16,'319'!$X$2:$Y$10,2))</f>
        <v>0,96</v>
      </c>
      <c r="BB16" s="24" t="str">
        <f>VLOOKUP($P16,'319'!$B$4:$K$22,VLOOKUP($I16,'319'!$X$23:$Y$31,2,TRUE),TRUE)</f>
        <v>1,00</v>
      </c>
      <c r="BC16" s="24" t="str">
        <f>VLOOKUP($P16,'319'!$B$24:$K$42,VLOOKUP($I16,'319'!$X$23:$Y$31,2))</f>
        <v>0,97</v>
      </c>
      <c r="BD16" s="25">
        <f t="shared" si="16"/>
        <v>1</v>
      </c>
      <c r="BE16" s="25">
        <f t="shared" si="17"/>
        <v>1</v>
      </c>
      <c r="BF16" s="25">
        <f t="shared" si="9"/>
        <v>1</v>
      </c>
      <c r="BG16" s="24" t="str">
        <f>VLOOKUP($P16,'319'!$N$4:$W$22,VLOOKUP($I16,'319'!$X$2:$Y$10,2,TRUE),TRUE)</f>
        <v>1,00</v>
      </c>
      <c r="BH16" s="24" t="str">
        <f>VLOOKUP($P16,'319'!$N$24:$W$42,VLOOKUP($I16,'319'!$X$2:$Y$10,2))</f>
        <v>0,97</v>
      </c>
      <c r="BI16" s="24" t="str">
        <f>VLOOKUP($P16,'319'!$N$4:$W$22,VLOOKUP($I16,'319'!$X$23:$Y$31,2,TRUE),TRUE)</f>
        <v>1,00</v>
      </c>
      <c r="BJ16" s="24" t="str">
        <f>VLOOKUP($P16,'319'!$N$24:$W$42,VLOOKUP($I16,'319'!$X$23:$Y$31,2))</f>
        <v>0,97</v>
      </c>
      <c r="BK16" s="25">
        <f t="shared" si="18"/>
        <v>1</v>
      </c>
      <c r="BL16" s="25">
        <f t="shared" si="19"/>
        <v>1</v>
      </c>
      <c r="BM16" s="25">
        <f t="shared" si="10"/>
        <v>1</v>
      </c>
    </row>
    <row r="17" spans="2:65" ht="15.95" customHeight="1" x14ac:dyDescent="0.25">
      <c r="B17" s="3"/>
      <c r="C17" s="3"/>
      <c r="D17" s="3"/>
      <c r="E17" s="3"/>
      <c r="F17" s="3"/>
      <c r="G17" s="3"/>
      <c r="H17" s="3"/>
      <c r="I17" s="3"/>
      <c r="J17" s="4">
        <f t="shared" si="26"/>
        <v>0</v>
      </c>
      <c r="K17" s="22">
        <f t="shared" si="20"/>
        <v>1</v>
      </c>
      <c r="L17" s="22">
        <f t="shared" si="21"/>
        <v>1</v>
      </c>
      <c r="M17" s="4">
        <f t="shared" si="11"/>
        <v>0</v>
      </c>
      <c r="N17" s="22">
        <f t="shared" si="22"/>
        <v>1</v>
      </c>
      <c r="O17" s="22">
        <f t="shared" si="23"/>
        <v>1</v>
      </c>
      <c r="P17" s="4">
        <f t="shared" si="12"/>
        <v>0</v>
      </c>
      <c r="Q17" s="22">
        <f t="shared" si="24"/>
        <v>1</v>
      </c>
      <c r="R17" s="22">
        <f t="shared" si="25"/>
        <v>1</v>
      </c>
      <c r="T17" s="24">
        <f>VLOOKUP(I17,'319'!$X$2:$X$10,1)</f>
        <v>0</v>
      </c>
      <c r="U17" s="20">
        <f>VLOOKUP(J17,'319'!$B$4:$B$22,1)</f>
        <v>0</v>
      </c>
      <c r="V17" s="24" t="str">
        <f>VLOOKUP($J17,'319'!$B$4:$K$22,VLOOKUP($I17,'319'!$X$2:$Y$10,2,TRUE),TRUE)</f>
        <v>1,00</v>
      </c>
      <c r="W17" s="24" t="str">
        <f>VLOOKUP($J17,'319'!$B$24:$K$43,VLOOKUP($I17,'319'!$X$2:$Y$10,2))</f>
        <v>0,96</v>
      </c>
      <c r="X17" s="24" t="str">
        <f>VLOOKUP($J17,'319'!$B$4:$K$22,VLOOKUP($I17,'319'!$X$23:$Y$31,2,TRUE),TRUE)</f>
        <v>1,00</v>
      </c>
      <c r="Y17" s="24" t="str">
        <f>VLOOKUP($J17,'319'!$B$24:$K$43,VLOOKUP($I17,'319'!$X$23:$Y$31,2))</f>
        <v>0,97</v>
      </c>
      <c r="Z17" s="25">
        <f t="shared" si="13"/>
        <v>1</v>
      </c>
      <c r="AA17" s="25">
        <f t="shared" si="14"/>
        <v>1</v>
      </c>
      <c r="AB17" s="25">
        <f t="shared" si="15"/>
        <v>1</v>
      </c>
      <c r="AC17" s="24" t="str">
        <f>VLOOKUP($J17,'319'!$N$4:$W$22,VLOOKUP($I17,'319'!$X$2:$Y$10,2,TRUE),TRUE)</f>
        <v>1,00</v>
      </c>
      <c r="AD17" s="24" t="str">
        <f>VLOOKUP($J17,'319'!$N$24:$W$43,VLOOKUP($I17,'319'!$X$2:$Y$10,2))</f>
        <v>0,97</v>
      </c>
      <c r="AE17" s="24" t="str">
        <f>VLOOKUP($J17,'319'!$N$4:$W$22,VLOOKUP($I17,'319'!$X$23:$Y$31,2,TRUE),TRUE)</f>
        <v>1,00</v>
      </c>
      <c r="AF17" s="24" t="str">
        <f>VLOOKUP($J17,'319'!$N$24:$W$43,VLOOKUP($I17,'319'!$X$23:$Y$31,2))</f>
        <v>0,97</v>
      </c>
      <c r="AG17" s="25">
        <f t="shared" si="0"/>
        <v>1</v>
      </c>
      <c r="AH17" s="25">
        <f t="shared" si="1"/>
        <v>1</v>
      </c>
      <c r="AI17" s="25">
        <f t="shared" si="2"/>
        <v>1</v>
      </c>
      <c r="AJ17" s="20">
        <f>VLOOKUP(M17,'319'!$B$4:$B$22,1)</f>
        <v>0</v>
      </c>
      <c r="AK17" s="24" t="str">
        <f>VLOOKUP($M17,'319'!$B$4:$K$22,VLOOKUP($I17,'319'!$X$2:$Y$10,2,TRUE),TRUE)</f>
        <v>1,00</v>
      </c>
      <c r="AL17" s="24" t="str">
        <f>VLOOKUP($M17,'319'!$B$24:$K$42,VLOOKUP($I17,'319'!$X$2:$Y$10,2))</f>
        <v>0,96</v>
      </c>
      <c r="AM17" s="24" t="str">
        <f>VLOOKUP($M17,'319'!$B$4:$K$22,VLOOKUP($I17,'319'!$X$23:$Y$31,2,TRUE),TRUE)</f>
        <v>1,00</v>
      </c>
      <c r="AN17" s="24" t="str">
        <f>VLOOKUP($M17,'319'!$B$24:$K$42,VLOOKUP($I17,'319'!$X$23:$Y$31,2))</f>
        <v>0,97</v>
      </c>
      <c r="AO17" s="25">
        <f t="shared" si="3"/>
        <v>1</v>
      </c>
      <c r="AP17" s="25">
        <f t="shared" si="4"/>
        <v>1</v>
      </c>
      <c r="AQ17" s="25">
        <f t="shared" si="5"/>
        <v>1</v>
      </c>
      <c r="AR17" s="24" t="str">
        <f>VLOOKUP($M17,'319'!$N$4:$W$22,VLOOKUP($I17,'319'!$X$2:$Y$10,2,TRUE),TRUE)</f>
        <v>1,00</v>
      </c>
      <c r="AS17" s="24" t="str">
        <f>VLOOKUP($M17,'319'!$N$24:$W$42,VLOOKUP($I17,'319'!$X$2:$Y$10,2))</f>
        <v>0,97</v>
      </c>
      <c r="AT17" s="24" t="str">
        <f>VLOOKUP($M17,'319'!$N$4:$W$22,VLOOKUP($I17,'319'!$X$23:$Y$31,2,TRUE),TRUE)</f>
        <v>1,00</v>
      </c>
      <c r="AU17" s="24" t="str">
        <f>VLOOKUP($M17,'319'!$N$24:$W$42,VLOOKUP($I17,'319'!$X$23:$Y$31,2))</f>
        <v>0,97</v>
      </c>
      <c r="AV17" s="25">
        <f t="shared" si="6"/>
        <v>1</v>
      </c>
      <c r="AW17" s="25">
        <f t="shared" si="7"/>
        <v>1</v>
      </c>
      <c r="AX17" s="25">
        <f t="shared" si="8"/>
        <v>1</v>
      </c>
      <c r="AY17" s="20">
        <f>VLOOKUP(P17,'319'!$B$4:$B$22,1)</f>
        <v>0</v>
      </c>
      <c r="AZ17" s="24" t="str">
        <f>VLOOKUP($P17,'319'!$B$4:$K$22,VLOOKUP($I17,'319'!$X$2:$Y$10,2,TRUE),TRUE)</f>
        <v>1,00</v>
      </c>
      <c r="BA17" s="24" t="str">
        <f>VLOOKUP($P17,'319'!$B$24:$K$42,VLOOKUP($I17,'319'!$X$2:$Y$10,2))</f>
        <v>0,96</v>
      </c>
      <c r="BB17" s="24" t="str">
        <f>VLOOKUP($P17,'319'!$B$4:$K$22,VLOOKUP($I17,'319'!$X$23:$Y$31,2,TRUE),TRUE)</f>
        <v>1,00</v>
      </c>
      <c r="BC17" s="24" t="str">
        <f>VLOOKUP($P17,'319'!$B$24:$K$42,VLOOKUP($I17,'319'!$X$23:$Y$31,2))</f>
        <v>0,97</v>
      </c>
      <c r="BD17" s="25">
        <f t="shared" si="16"/>
        <v>1</v>
      </c>
      <c r="BE17" s="25">
        <f t="shared" si="17"/>
        <v>1</v>
      </c>
      <c r="BF17" s="25">
        <f t="shared" si="9"/>
        <v>1</v>
      </c>
      <c r="BG17" s="24" t="str">
        <f>VLOOKUP($P17,'319'!$N$4:$W$22,VLOOKUP($I17,'319'!$X$2:$Y$10,2,TRUE),TRUE)</f>
        <v>1,00</v>
      </c>
      <c r="BH17" s="24" t="str">
        <f>VLOOKUP($P17,'319'!$N$24:$W$42,VLOOKUP($I17,'319'!$X$2:$Y$10,2))</f>
        <v>0,97</v>
      </c>
      <c r="BI17" s="24" t="str">
        <f>VLOOKUP($P17,'319'!$N$4:$W$22,VLOOKUP($I17,'319'!$X$23:$Y$31,2,TRUE),TRUE)</f>
        <v>1,00</v>
      </c>
      <c r="BJ17" s="24" t="str">
        <f>VLOOKUP($P17,'319'!$N$24:$W$42,VLOOKUP($I17,'319'!$X$23:$Y$31,2))</f>
        <v>0,97</v>
      </c>
      <c r="BK17" s="25">
        <f t="shared" si="18"/>
        <v>1</v>
      </c>
      <c r="BL17" s="25">
        <f t="shared" si="19"/>
        <v>1</v>
      </c>
      <c r="BM17" s="25">
        <f t="shared" si="10"/>
        <v>1</v>
      </c>
    </row>
    <row r="18" spans="2:65" x14ac:dyDescent="0.2">
      <c r="B18" s="3"/>
      <c r="C18" s="3"/>
      <c r="D18" s="3"/>
      <c r="E18" s="3"/>
      <c r="F18" s="3"/>
      <c r="G18" s="3"/>
      <c r="H18" s="3"/>
      <c r="I18" s="3"/>
    </row>
  </sheetData>
  <mergeCells count="7">
    <mergeCell ref="B1:C1"/>
    <mergeCell ref="U1:AI1"/>
    <mergeCell ref="AJ1:AX1"/>
    <mergeCell ref="AY1:BM1"/>
    <mergeCell ref="J2:L2"/>
    <mergeCell ref="M2:O2"/>
    <mergeCell ref="P2:R2"/>
  </mergeCells>
  <phoneticPr fontId="0" type="noConversion"/>
  <printOptions horizontalCentered="1" verticalCentered="1" gridLines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workbookViewId="0">
      <selection activeCell="C12" sqref="C12"/>
    </sheetView>
  </sheetViews>
  <sheetFormatPr defaultRowHeight="14.25" x14ac:dyDescent="0.2"/>
  <cols>
    <col min="1" max="1" width="9.140625" style="2"/>
    <col min="2" max="2" width="11.140625" style="2" customWidth="1"/>
    <col min="3" max="3" width="14" style="2" customWidth="1"/>
    <col min="4" max="4" width="13.28515625" style="2" customWidth="1"/>
    <col min="5" max="5" width="13.5703125" style="2" customWidth="1"/>
    <col min="6" max="6" width="10.5703125" style="2" customWidth="1"/>
    <col min="7" max="7" width="9.7109375" style="2" customWidth="1"/>
    <col min="8" max="9" width="7.140625" style="2" bestFit="1" customWidth="1"/>
    <col min="10" max="10" width="5" style="2" bestFit="1" customWidth="1"/>
    <col min="11" max="11" width="7.140625" style="2" bestFit="1" customWidth="1"/>
    <col min="12" max="12" width="7.140625" style="2" customWidth="1"/>
    <col min="13" max="13" width="5" style="2" bestFit="1" customWidth="1"/>
    <col min="14" max="15" width="7.140625" style="2" bestFit="1" customWidth="1"/>
    <col min="16" max="16" width="9.140625" style="2"/>
    <col min="17" max="17" width="10" style="23" customWidth="1"/>
    <col min="18" max="18" width="9.140625" style="21"/>
    <col min="19" max="19" width="9.140625" style="2"/>
    <col min="20" max="20" width="10.42578125" style="2" customWidth="1"/>
    <col min="21" max="32" width="9.140625" style="2"/>
    <col min="33" max="33" width="9.140625" style="21"/>
    <col min="34" max="16384" width="9.140625" style="2"/>
  </cols>
  <sheetData>
    <row r="1" spans="1:47" s="58" customFormat="1" ht="15" customHeight="1" x14ac:dyDescent="0.25">
      <c r="B1" s="58" t="s">
        <v>181</v>
      </c>
      <c r="Q1" s="59"/>
      <c r="R1" s="157" t="s">
        <v>174</v>
      </c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9"/>
      <c r="AG1" s="157" t="s">
        <v>175</v>
      </c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9"/>
    </row>
    <row r="2" spans="1:47" s="60" customFormat="1" ht="77.25" customHeight="1" x14ac:dyDescent="0.25">
      <c r="B2" s="55" t="s">
        <v>171</v>
      </c>
      <c r="C2" s="56" t="s">
        <v>172</v>
      </c>
      <c r="D2" s="57" t="s">
        <v>179</v>
      </c>
      <c r="E2" s="56" t="s">
        <v>173</v>
      </c>
      <c r="F2" s="57" t="s">
        <v>178</v>
      </c>
      <c r="G2" s="99" t="s">
        <v>270</v>
      </c>
      <c r="H2" s="161" t="s">
        <v>176</v>
      </c>
      <c r="I2" s="161"/>
      <c r="J2" s="160" t="s">
        <v>182</v>
      </c>
      <c r="K2" s="160"/>
      <c r="L2" s="160"/>
      <c r="M2" s="160" t="s">
        <v>183</v>
      </c>
      <c r="N2" s="160"/>
      <c r="O2" s="160"/>
      <c r="Q2" s="53" t="s">
        <v>89</v>
      </c>
      <c r="R2" s="61" t="s">
        <v>88</v>
      </c>
      <c r="S2" s="53" t="s">
        <v>90</v>
      </c>
      <c r="T2" s="53" t="s">
        <v>91</v>
      </c>
      <c r="U2" s="53" t="s">
        <v>92</v>
      </c>
      <c r="V2" s="53" t="s">
        <v>93</v>
      </c>
      <c r="W2" s="53" t="s">
        <v>94</v>
      </c>
      <c r="X2" s="53" t="s">
        <v>95</v>
      </c>
      <c r="Y2" s="53" t="s">
        <v>96</v>
      </c>
      <c r="Z2" s="53" t="s">
        <v>90</v>
      </c>
      <c r="AA2" s="53" t="s">
        <v>91</v>
      </c>
      <c r="AB2" s="53" t="s">
        <v>92</v>
      </c>
      <c r="AC2" s="53" t="s">
        <v>93</v>
      </c>
      <c r="AD2" s="53" t="s">
        <v>94</v>
      </c>
      <c r="AE2" s="53" t="s">
        <v>95</v>
      </c>
      <c r="AF2" s="53" t="s">
        <v>96</v>
      </c>
      <c r="AG2" s="61" t="s">
        <v>88</v>
      </c>
      <c r="AH2" s="53" t="s">
        <v>90</v>
      </c>
      <c r="AI2" s="53" t="s">
        <v>91</v>
      </c>
      <c r="AJ2" s="53" t="s">
        <v>92</v>
      </c>
      <c r="AK2" s="53" t="s">
        <v>93</v>
      </c>
      <c r="AL2" s="53" t="s">
        <v>94</v>
      </c>
      <c r="AM2" s="53" t="s">
        <v>95</v>
      </c>
      <c r="AN2" s="53" t="s">
        <v>96</v>
      </c>
      <c r="AO2" s="53" t="s">
        <v>90</v>
      </c>
      <c r="AP2" s="53" t="s">
        <v>91</v>
      </c>
      <c r="AQ2" s="53" t="s">
        <v>92</v>
      </c>
      <c r="AR2" s="53" t="s">
        <v>93</v>
      </c>
      <c r="AS2" s="53" t="s">
        <v>94</v>
      </c>
      <c r="AT2" s="53" t="s">
        <v>95</v>
      </c>
      <c r="AU2" s="53" t="s">
        <v>96</v>
      </c>
    </row>
    <row r="3" spans="1:47" ht="20.25" customHeight="1" x14ac:dyDescent="0.2">
      <c r="B3" s="5" t="s">
        <v>4</v>
      </c>
      <c r="C3" s="51" t="s">
        <v>5</v>
      </c>
      <c r="D3" s="52" t="s">
        <v>6</v>
      </c>
      <c r="E3" s="51" t="s">
        <v>7</v>
      </c>
      <c r="F3" s="52" t="s">
        <v>8</v>
      </c>
      <c r="G3" s="5" t="s">
        <v>82</v>
      </c>
      <c r="H3" s="50" t="s">
        <v>155</v>
      </c>
      <c r="I3" s="50" t="s">
        <v>156</v>
      </c>
      <c r="J3" s="1"/>
      <c r="K3" s="3" t="s">
        <v>155</v>
      </c>
      <c r="L3" s="3" t="s">
        <v>156</v>
      </c>
      <c r="M3" s="1"/>
      <c r="N3" s="3" t="s">
        <v>155</v>
      </c>
      <c r="O3" s="3" t="s">
        <v>156</v>
      </c>
      <c r="Q3" s="24"/>
      <c r="R3" s="20"/>
      <c r="S3" s="24" t="s">
        <v>157</v>
      </c>
      <c r="T3" s="24" t="s">
        <v>158</v>
      </c>
      <c r="U3" s="24" t="s">
        <v>159</v>
      </c>
      <c r="V3" s="24" t="s">
        <v>160</v>
      </c>
      <c r="W3" s="24" t="s">
        <v>97</v>
      </c>
      <c r="X3" s="24" t="s">
        <v>97</v>
      </c>
      <c r="Y3" s="24" t="s">
        <v>97</v>
      </c>
      <c r="Z3" s="24" t="s">
        <v>161</v>
      </c>
      <c r="AA3" s="24" t="s">
        <v>162</v>
      </c>
      <c r="AB3" s="24" t="s">
        <v>163</v>
      </c>
      <c r="AC3" s="24" t="s">
        <v>164</v>
      </c>
      <c r="AD3" s="24" t="s">
        <v>102</v>
      </c>
      <c r="AE3" s="24" t="s">
        <v>102</v>
      </c>
      <c r="AF3" s="24" t="s">
        <v>102</v>
      </c>
      <c r="AG3" s="20"/>
      <c r="AH3" s="24" t="s">
        <v>157</v>
      </c>
      <c r="AI3" s="24" t="s">
        <v>158</v>
      </c>
      <c r="AJ3" s="24" t="s">
        <v>159</v>
      </c>
      <c r="AK3" s="24" t="s">
        <v>160</v>
      </c>
      <c r="AL3" s="24" t="s">
        <v>97</v>
      </c>
      <c r="AM3" s="24" t="s">
        <v>97</v>
      </c>
      <c r="AN3" s="24" t="s">
        <v>97</v>
      </c>
      <c r="AO3" s="24" t="s">
        <v>161</v>
      </c>
      <c r="AP3" s="24" t="s">
        <v>162</v>
      </c>
      <c r="AQ3" s="24" t="s">
        <v>163</v>
      </c>
      <c r="AR3" s="24" t="s">
        <v>164</v>
      </c>
      <c r="AS3" s="24" t="s">
        <v>102</v>
      </c>
      <c r="AT3" s="24" t="s">
        <v>102</v>
      </c>
      <c r="AU3" s="24" t="s">
        <v>102</v>
      </c>
    </row>
    <row r="4" spans="1:47" ht="15" x14ac:dyDescent="0.25">
      <c r="A4" s="2" t="s">
        <v>187</v>
      </c>
      <c r="B4" s="3">
        <v>0.54</v>
      </c>
      <c r="C4" s="3">
        <v>0.76</v>
      </c>
      <c r="D4" s="3">
        <v>1.1499999999999999</v>
      </c>
      <c r="E4" s="3">
        <v>0.76</v>
      </c>
      <c r="F4" s="3">
        <v>1.1499999999999999</v>
      </c>
      <c r="G4" s="3">
        <v>0</v>
      </c>
      <c r="H4" s="62">
        <f>K4*N4</f>
        <v>1</v>
      </c>
      <c r="I4" s="62">
        <f>L4*O4</f>
        <v>0.84640000000000026</v>
      </c>
      <c r="J4" s="63">
        <f t="shared" ref="J4:J18" si="0">IF(B4&gt;0,DEGREES(ATAN($D4/(C4+B4/2))),0)</f>
        <v>48.150716413267737</v>
      </c>
      <c r="K4" s="65">
        <f>Y4</f>
        <v>1</v>
      </c>
      <c r="L4" s="65">
        <f>AF4</f>
        <v>0.92000000000000015</v>
      </c>
      <c r="M4" s="63">
        <f>IF(B4&gt;0,DEGREES(ATAN($F4/(E4+B4/2))),0)</f>
        <v>48.150716413267737</v>
      </c>
      <c r="N4" s="65">
        <f>AN4</f>
        <v>1</v>
      </c>
      <c r="O4" s="65">
        <f>AU4</f>
        <v>0.92000000000000015</v>
      </c>
      <c r="Q4" s="24">
        <f>VLOOKUP(G4,'320a'!$X$2:$X$10,1)</f>
        <v>0</v>
      </c>
      <c r="R4" s="20">
        <f>VLOOKUP(J4,'320a'!$B$4:$B$11,1)</f>
        <v>40</v>
      </c>
      <c r="S4" s="24" t="str">
        <f>VLOOKUP($J4,'320a'!$B$4:$K$11,VLOOKUP($G4,'320a'!$X$2:$Y$10,2))</f>
        <v>1,00</v>
      </c>
      <c r="T4" s="24" t="str">
        <f>VLOOKUP($J4,'320a'!$B$24:$K$32,VLOOKUP($G4,'320a'!$X$2:$Y$10,2))</f>
        <v>1,00</v>
      </c>
      <c r="U4" s="24" t="str">
        <f>VLOOKUP($J4,'320a'!$B$4:$K$11,VLOOKUP($G4,'320a'!$X$23:$Y$31,2))</f>
        <v>0,86</v>
      </c>
      <c r="V4" s="24" t="str">
        <f>VLOOKUP($J4,'320a'!$B$24:$K$33,VLOOKUP($G4,'320a'!$X$23:$Y$31,2))</f>
        <v>0,84</v>
      </c>
      <c r="W4" s="25">
        <f t="shared" ref="W4:W18" si="1">(($J4-$R4)*T4+($R4+10-$J4)*S4)/10</f>
        <v>1</v>
      </c>
      <c r="X4" s="25">
        <f t="shared" ref="X4:X18" si="2">(($J4-$R4)*V4+($R4+10-$J4)*U4)/10</f>
        <v>0.84369856717346448</v>
      </c>
      <c r="Y4" s="25">
        <f t="shared" ref="Y4:Y18" si="3">(($G4-$Q4)*X4+($Q4+45-$G4)*W4)/45</f>
        <v>1</v>
      </c>
      <c r="Z4" s="24" t="str">
        <f>VLOOKUP($J4,'320a'!$N$4:$W$11,VLOOKUP($G4,'320a'!$X$2:$Y$10,2,TRUE),TRUE)</f>
        <v>0,92</v>
      </c>
      <c r="AA4" s="24" t="str">
        <f>VLOOKUP($J4,'320a'!$N$24:$W$32,VLOOKUP($G4,'320a'!$X$2:$Y$10,2))</f>
        <v>0,92</v>
      </c>
      <c r="AB4" s="24" t="str">
        <f>VLOOKUP($J4,'320a'!$N$4:$W$11,VLOOKUP($G4,'320a'!$X$23:$Y$31,2,TRUE),TRUE)</f>
        <v>0,84</v>
      </c>
      <c r="AC4" s="24" t="str">
        <f>VLOOKUP($J4,'320a'!$N$24:$W$32,VLOOKUP($G4,'320a'!$X$23:$Y$31,2))</f>
        <v>0,79</v>
      </c>
      <c r="AD4" s="25">
        <f t="shared" ref="AD4:AD18" si="4">(($J4-$R4)*AA4+($R4+10-$J4)*Z4)/10</f>
        <v>0.92000000000000015</v>
      </c>
      <c r="AE4" s="25">
        <f t="shared" ref="AE4:AE18" si="5">(($J4-$R4)*AC4+($R4+10-$J4)*AB4)/10</f>
        <v>0.79924641793366136</v>
      </c>
      <c r="AF4" s="25">
        <f t="shared" ref="AF4:AF18" si="6">(($G4-$Q4)*AE4+($Q4+45-$G4)*AD4)/45</f>
        <v>0.92000000000000015</v>
      </c>
      <c r="AG4" s="20">
        <f>VLOOKUP(M4,'320a'!$B$4:$B$11,1)</f>
        <v>40</v>
      </c>
      <c r="AH4" s="24" t="str">
        <f>VLOOKUP($M4,'320b'!$B$4:$K$11,VLOOKUP($G4,'320a'!$X$2:$Y$10,2))</f>
        <v>1,00</v>
      </c>
      <c r="AI4" s="24" t="str">
        <f>VLOOKUP($M4,'320b'!$B$24:$K$32,VLOOKUP($G4,'320a'!$X$2:$Y$10,2))</f>
        <v>1,00</v>
      </c>
      <c r="AJ4" s="24" t="str">
        <f>VLOOKUP($M4,'320b'!$B$4:$K$11,VLOOKUP($G4,'320a'!$X$23:$Y$31,2))</f>
        <v>1,00</v>
      </c>
      <c r="AK4" s="24" t="str">
        <f>VLOOKUP($M4,'320b'!$B$24:$K$32,VLOOKUP($G4,'320a'!$X$23:$Y$31,2))</f>
        <v>1,00</v>
      </c>
      <c r="AL4" s="25">
        <f t="shared" ref="AL4:AL18" si="7">(($M4-$AG4)*AI4+($AG4+10-$M4)*AH4)/10</f>
        <v>1</v>
      </c>
      <c r="AM4" s="25">
        <f t="shared" ref="AM4:AM18" si="8">(($M4-$AG4)*AK4+($AG4+10-$M4)*AJ4)/10</f>
        <v>1</v>
      </c>
      <c r="AN4" s="25">
        <f t="shared" ref="AN4:AN18" si="9">(($G4-$Q4)*AM4+($Q4+45-$G4)*AL4)/45</f>
        <v>1</v>
      </c>
      <c r="AO4" s="24" t="str">
        <f>VLOOKUP($M4,'320b'!$N$4:$W$11,VLOOKUP($G4,'320a'!$X$2:$Y$10,2,TRUE),TRUE)</f>
        <v>0,92</v>
      </c>
      <c r="AP4" s="24" t="str">
        <f>VLOOKUP($M4,'320b'!$N$24:$W$32,VLOOKUP($G4,'320a'!$X$2:$Y$10,2))</f>
        <v>0,92</v>
      </c>
      <c r="AQ4" s="24" t="str">
        <f>VLOOKUP($M4,'320b'!$N$4:$W$11,VLOOKUP($G4,'320a'!$X$23:$Y$31,2,TRUE),TRUE)</f>
        <v>1,00</v>
      </c>
      <c r="AR4" s="24" t="str">
        <f>VLOOKUP($M4,'320b'!$N$24:$W$32,VLOOKUP($G4,'320a'!$X$23:$Y$31,2))</f>
        <v>1,00</v>
      </c>
      <c r="AS4" s="25">
        <f t="shared" ref="AS4:AS18" si="10">(($M4-$AG4)*AP4+($AG4+10-$M4)*AO4)/10</f>
        <v>0.92000000000000015</v>
      </c>
      <c r="AT4" s="25">
        <f t="shared" ref="AT4:AT18" si="11">(($M4-$AG4)*AR4+($AG4+10-$M4)*AQ4)/10</f>
        <v>1</v>
      </c>
      <c r="AU4" s="25">
        <f t="shared" ref="AU4:AU18" si="12">(($G4-$Q4)*AT4+($Q4+45-$G4)*AS4)/45</f>
        <v>0.92000000000000015</v>
      </c>
    </row>
    <row r="5" spans="1:47" ht="15" x14ac:dyDescent="0.25">
      <c r="A5" s="2" t="s">
        <v>188</v>
      </c>
      <c r="B5" s="69">
        <v>1</v>
      </c>
      <c r="C5" s="3">
        <v>7.0000000000000007E-2</v>
      </c>
      <c r="D5" s="3">
        <v>2.06</v>
      </c>
      <c r="E5" s="3">
        <v>0.08</v>
      </c>
      <c r="F5" s="3">
        <v>2.06</v>
      </c>
      <c r="G5" s="3">
        <v>90</v>
      </c>
      <c r="H5" s="62">
        <f t="shared" ref="H5:H18" si="13">K5*N5</f>
        <v>0.62</v>
      </c>
      <c r="I5" s="62">
        <f t="shared" ref="I5:I18" si="14">L5*O5</f>
        <v>0.82719999999999994</v>
      </c>
      <c r="J5" s="63">
        <f t="shared" si="0"/>
        <v>74.533285206949699</v>
      </c>
      <c r="K5" s="65">
        <f t="shared" ref="K5:K18" si="15">Y5</f>
        <v>0.62</v>
      </c>
      <c r="L5" s="65">
        <f t="shared" ref="L5:L18" si="16">AF5</f>
        <v>0.88000000000000023</v>
      </c>
      <c r="M5" s="63">
        <f t="shared" ref="M5:M18" si="17">IF(B5&gt;0,DEGREES(ATAN($F5/(E5+B5/2))),0)</f>
        <v>74.275254277252571</v>
      </c>
      <c r="N5" s="65">
        <f t="shared" ref="N5:N18" si="18">AN5</f>
        <v>1</v>
      </c>
      <c r="O5" s="65">
        <f t="shared" ref="O5:O18" si="19">AU5</f>
        <v>0.93999999999999972</v>
      </c>
      <c r="Q5" s="24">
        <f>VLOOKUP(G5,'320a'!$X$2:$X$10,1)</f>
        <v>90</v>
      </c>
      <c r="R5" s="20">
        <f>VLOOKUP(J5,'320a'!$B$4:$B$11,1)</f>
        <v>70</v>
      </c>
      <c r="S5" s="24" t="str">
        <f>VLOOKUP($J5,'320a'!$B$4:$K$11,VLOOKUP($G5,'320a'!$X$2:$Y$10,2))</f>
        <v>0,62</v>
      </c>
      <c r="T5" s="24" t="str">
        <f>VLOOKUP($J5,'320a'!$B$24:$K$32,VLOOKUP($G5,'320a'!$X$2:$Y$10,2))</f>
        <v>0,62</v>
      </c>
      <c r="U5" s="24" t="str">
        <f>VLOOKUP($J5,'320a'!$B$4:$K$11,VLOOKUP($G5,'320a'!$X$23:$Y$31,2))</f>
        <v>0,73</v>
      </c>
      <c r="V5" s="24" t="str">
        <f>VLOOKUP($J5,'320a'!$B$24:$K$33,VLOOKUP($G5,'320a'!$X$23:$Y$31,2))</f>
        <v>0,73</v>
      </c>
      <c r="W5" s="25">
        <f t="shared" si="1"/>
        <v>0.62</v>
      </c>
      <c r="X5" s="25">
        <f t="shared" si="2"/>
        <v>0.73</v>
      </c>
      <c r="Y5" s="25">
        <f t="shared" si="3"/>
        <v>0.62</v>
      </c>
      <c r="Z5" s="24" t="str">
        <f>VLOOKUP($J5,'320a'!$N$4:$W$11,VLOOKUP($G5,'320a'!$X$2:$Y$10,2,TRUE),TRUE)</f>
        <v>0,88</v>
      </c>
      <c r="AA5" s="24" t="str">
        <f>VLOOKUP($J5,'320a'!$N$24:$W$32,VLOOKUP($G5,'320a'!$X$2:$Y$10,2))</f>
        <v>0,88</v>
      </c>
      <c r="AB5" s="24" t="str">
        <f>VLOOKUP($J5,'320a'!$N$4:$W$11,VLOOKUP($G5,'320a'!$X$23:$Y$31,2,TRUE),TRUE)</f>
        <v>0,95</v>
      </c>
      <c r="AC5" s="24" t="str">
        <f>VLOOKUP($J5,'320a'!$N$24:$W$32,VLOOKUP($G5,'320a'!$X$23:$Y$31,2))</f>
        <v>0,95</v>
      </c>
      <c r="AD5" s="25">
        <f t="shared" si="4"/>
        <v>0.88000000000000012</v>
      </c>
      <c r="AE5" s="25">
        <f t="shared" si="5"/>
        <v>0.95</v>
      </c>
      <c r="AF5" s="25">
        <f t="shared" si="6"/>
        <v>0.88000000000000023</v>
      </c>
      <c r="AG5" s="20">
        <f>VLOOKUP(M5,'320a'!$B$4:$B$11,1)</f>
        <v>70</v>
      </c>
      <c r="AH5" s="24" t="str">
        <f>VLOOKUP($M5,'320b'!$B$4:$K$11,VLOOKUP($G5,'320a'!$X$2:$Y$10,2))</f>
        <v>1,00</v>
      </c>
      <c r="AI5" s="24" t="str">
        <f>VLOOKUP($M5,'320b'!$B$24:$K$32,VLOOKUP($G5,'320a'!$X$2:$Y$10,2))</f>
        <v>1,00</v>
      </c>
      <c r="AJ5" s="24" t="str">
        <f>VLOOKUP($M5,'320b'!$B$4:$K$11,VLOOKUP($G5,'320a'!$X$23:$Y$31,2))</f>
        <v>0,90</v>
      </c>
      <c r="AK5" s="24" t="str">
        <f>VLOOKUP($M5,'320b'!$B$24:$K$32,VLOOKUP($G5,'320a'!$X$23:$Y$31,2))</f>
        <v>0,90</v>
      </c>
      <c r="AL5" s="25">
        <f t="shared" si="7"/>
        <v>1</v>
      </c>
      <c r="AM5" s="25">
        <f t="shared" si="8"/>
        <v>0.9</v>
      </c>
      <c r="AN5" s="25">
        <f t="shared" si="9"/>
        <v>1</v>
      </c>
      <c r="AO5" s="24" t="str">
        <f>VLOOKUP($M5,'320b'!$N$4:$W$11,VLOOKUP($G5,'320a'!$X$2:$Y$10,2,TRUE),TRUE)</f>
        <v>0,94</v>
      </c>
      <c r="AP5" s="24" t="str">
        <f>VLOOKUP($M5,'320b'!$N$24:$W$32,VLOOKUP($G5,'320a'!$X$2:$Y$10,2))</f>
        <v>0,94</v>
      </c>
      <c r="AQ5" s="24" t="str">
        <f>VLOOKUP($M5,'320b'!$N$4:$W$11,VLOOKUP($G5,'320a'!$X$23:$Y$31,2,TRUE),TRUE)</f>
        <v>0,71</v>
      </c>
      <c r="AR5" s="24" t="str">
        <f>VLOOKUP($M5,'320b'!$N$24:$W$32,VLOOKUP($G5,'320a'!$X$23:$Y$31,2))</f>
        <v>0,71</v>
      </c>
      <c r="AS5" s="25">
        <f t="shared" si="10"/>
        <v>0.93999999999999984</v>
      </c>
      <c r="AT5" s="25">
        <f t="shared" si="11"/>
        <v>0.71</v>
      </c>
      <c r="AU5" s="25">
        <f t="shared" si="12"/>
        <v>0.93999999999999972</v>
      </c>
    </row>
    <row r="6" spans="1:47" ht="15" x14ac:dyDescent="0.25">
      <c r="A6" s="2" t="s">
        <v>189</v>
      </c>
      <c r="B6" s="3">
        <v>1.26</v>
      </c>
      <c r="C6" s="69">
        <v>0.4</v>
      </c>
      <c r="D6" s="3">
        <v>1.1499999999999999</v>
      </c>
      <c r="E6" s="69">
        <v>0.4</v>
      </c>
      <c r="F6" s="3">
        <v>1.1499999999999999</v>
      </c>
      <c r="G6" s="3">
        <v>180</v>
      </c>
      <c r="H6" s="62">
        <f t="shared" si="13"/>
        <v>0.73512984598632602</v>
      </c>
      <c r="I6" s="62">
        <f t="shared" si="14"/>
        <v>0.79869712896790346</v>
      </c>
      <c r="J6" s="63">
        <f t="shared" si="0"/>
        <v>48.150716413267737</v>
      </c>
      <c r="K6" s="65">
        <f t="shared" si="15"/>
        <v>0.8573971343469291</v>
      </c>
      <c r="L6" s="65">
        <f t="shared" si="16"/>
        <v>0.89369856717346452</v>
      </c>
      <c r="M6" s="63">
        <f t="shared" si="17"/>
        <v>48.150716413267737</v>
      </c>
      <c r="N6" s="65">
        <f t="shared" si="18"/>
        <v>0.8573971343469291</v>
      </c>
      <c r="O6" s="65">
        <f t="shared" si="19"/>
        <v>0.89369856717346452</v>
      </c>
      <c r="Q6" s="24">
        <f>VLOOKUP(G6,'320a'!$X$2:$X$10,1)</f>
        <v>180</v>
      </c>
      <c r="R6" s="20">
        <f>VLOOKUP(J6,'320a'!$B$4:$B$11,1)</f>
        <v>40</v>
      </c>
      <c r="S6" s="24" t="str">
        <f>VLOOKUP($J6,'320a'!$B$4:$K$11,VLOOKUP($G6,'320a'!$X$2:$Y$10,2))</f>
        <v>0,89</v>
      </c>
      <c r="T6" s="24" t="str">
        <f>VLOOKUP($J6,'320a'!$B$24:$K$32,VLOOKUP($G6,'320a'!$X$2:$Y$10,2))</f>
        <v>0,85</v>
      </c>
      <c r="U6" s="24" t="str">
        <f>VLOOKUP($J6,'320a'!$B$4:$K$11,VLOOKUP($G6,'320a'!$X$23:$Y$31,2))</f>
        <v>0,97</v>
      </c>
      <c r="V6" s="24" t="str">
        <f>VLOOKUP($J6,'320a'!$B$24:$K$33,VLOOKUP($G6,'320a'!$X$23:$Y$31,2))</f>
        <v>0,95</v>
      </c>
      <c r="W6" s="25">
        <f t="shared" si="1"/>
        <v>0.8573971343469291</v>
      </c>
      <c r="X6" s="25">
        <f t="shared" si="2"/>
        <v>0.95369856717346446</v>
      </c>
      <c r="Y6" s="25">
        <f t="shared" si="3"/>
        <v>0.8573971343469291</v>
      </c>
      <c r="Z6" s="24" t="str">
        <f>VLOOKUP($J6,'320a'!$N$4:$W$11,VLOOKUP($G6,'320a'!$X$2:$Y$10,2,TRUE),TRUE)</f>
        <v>0,91</v>
      </c>
      <c r="AA6" s="24" t="str">
        <f>VLOOKUP($J6,'320a'!$N$24:$W$32,VLOOKUP($G6,'320a'!$X$2:$Y$10,2))</f>
        <v>0,89</v>
      </c>
      <c r="AB6" s="24" t="str">
        <f>VLOOKUP($J6,'320a'!$N$4:$W$11,VLOOKUP($G6,'320a'!$X$23:$Y$31,2,TRUE),TRUE)</f>
        <v>0,86</v>
      </c>
      <c r="AC6" s="24" t="str">
        <f>VLOOKUP($J6,'320a'!$N$24:$W$32,VLOOKUP($G6,'320a'!$X$23:$Y$31,2))</f>
        <v>0,81</v>
      </c>
      <c r="AD6" s="25">
        <f t="shared" si="4"/>
        <v>0.89369856717346452</v>
      </c>
      <c r="AE6" s="25">
        <f t="shared" si="5"/>
        <v>0.81924641793366137</v>
      </c>
      <c r="AF6" s="25">
        <f t="shared" si="6"/>
        <v>0.89369856717346452</v>
      </c>
      <c r="AG6" s="20">
        <f>VLOOKUP(M6,'320a'!$B$4:$B$11,1)</f>
        <v>40</v>
      </c>
      <c r="AH6" s="24" t="str">
        <f>VLOOKUP($M6,'320b'!$B$4:$K$11,VLOOKUP($G6,'320a'!$X$2:$Y$10,2))</f>
        <v>0,89</v>
      </c>
      <c r="AI6" s="24" t="str">
        <f>VLOOKUP($M6,'320b'!$B$24:$K$32,VLOOKUP($G6,'320a'!$X$2:$Y$10,2))</f>
        <v>0,85</v>
      </c>
      <c r="AJ6" s="24" t="str">
        <f>VLOOKUP($M6,'320b'!$B$4:$K$11,VLOOKUP($G6,'320a'!$X$23:$Y$31,2))</f>
        <v>0,87</v>
      </c>
      <c r="AK6" s="24" t="str">
        <f>VLOOKUP($M6,'320b'!$B$24:$K$32,VLOOKUP($G6,'320a'!$X$23:$Y$31,2))</f>
        <v>0,83</v>
      </c>
      <c r="AL6" s="25">
        <f t="shared" si="7"/>
        <v>0.8573971343469291</v>
      </c>
      <c r="AM6" s="25">
        <f t="shared" si="8"/>
        <v>0.83739713434692897</v>
      </c>
      <c r="AN6" s="25">
        <f t="shared" si="9"/>
        <v>0.8573971343469291</v>
      </c>
      <c r="AO6" s="24" t="str">
        <f>VLOOKUP($M6,'320b'!$N$4:$W$11,VLOOKUP($G6,'320a'!$X$2:$Y$10,2,TRUE),TRUE)</f>
        <v>0,91</v>
      </c>
      <c r="AP6" s="24" t="str">
        <f>VLOOKUP($M6,'320b'!$N$24:$W$32,VLOOKUP($G6,'320a'!$X$2:$Y$10,2))</f>
        <v>0,89</v>
      </c>
      <c r="AQ6" s="24" t="str">
        <f>VLOOKUP($M6,'320b'!$N$4:$W$11,VLOOKUP($G6,'320a'!$X$23:$Y$31,2,TRUE),TRUE)</f>
        <v>0,97</v>
      </c>
      <c r="AR6" s="24" t="str">
        <f>VLOOKUP($M6,'320b'!$N$24:$W$32,VLOOKUP($G6,'320a'!$X$23:$Y$31,2))</f>
        <v>0,96</v>
      </c>
      <c r="AS6" s="25">
        <f t="shared" si="10"/>
        <v>0.89369856717346452</v>
      </c>
      <c r="AT6" s="25">
        <f t="shared" si="11"/>
        <v>0.96184928358673216</v>
      </c>
      <c r="AU6" s="25">
        <f t="shared" si="12"/>
        <v>0.89369856717346452</v>
      </c>
    </row>
    <row r="7" spans="1:47" ht="15" x14ac:dyDescent="0.25">
      <c r="B7" s="3"/>
      <c r="C7" s="3"/>
      <c r="D7" s="3"/>
      <c r="E7" s="3"/>
      <c r="F7" s="3"/>
      <c r="G7" s="3"/>
      <c r="H7" s="22">
        <f t="shared" si="13"/>
        <v>1</v>
      </c>
      <c r="I7" s="22">
        <f t="shared" si="14"/>
        <v>1</v>
      </c>
      <c r="J7" s="4">
        <f t="shared" si="0"/>
        <v>0</v>
      </c>
      <c r="K7" s="49">
        <f t="shared" si="15"/>
        <v>1</v>
      </c>
      <c r="L7" s="49">
        <f t="shared" si="16"/>
        <v>1</v>
      </c>
      <c r="M7" s="4">
        <f t="shared" si="17"/>
        <v>0</v>
      </c>
      <c r="N7" s="49">
        <f t="shared" si="18"/>
        <v>1</v>
      </c>
      <c r="O7" s="49">
        <f t="shared" si="19"/>
        <v>1</v>
      </c>
      <c r="Q7" s="24">
        <f>VLOOKUP(G7,'320a'!$X$2:$X$10,1)</f>
        <v>0</v>
      </c>
      <c r="R7" s="20">
        <f>VLOOKUP(J7,'320a'!$B$4:$B$11,1)</f>
        <v>0</v>
      </c>
      <c r="S7" s="24" t="str">
        <f>VLOOKUP($J7,'320a'!$B$4:$K$11,VLOOKUP($G7,'320a'!$X$2:$Y$10,2))</f>
        <v>1,00</v>
      </c>
      <c r="T7" s="24" t="str">
        <f>VLOOKUP($J7,'320a'!$B$24:$K$32,VLOOKUP($G7,'320a'!$X$2:$Y$10,2))</f>
        <v>1,00</v>
      </c>
      <c r="U7" s="24" t="str">
        <f>VLOOKUP($J7,'320a'!$B$4:$K$11,VLOOKUP($G7,'320a'!$X$23:$Y$31,2))</f>
        <v>1,00</v>
      </c>
      <c r="V7" s="24" t="str">
        <f>VLOOKUP($J7,'320a'!$B$24:$K$33,VLOOKUP($G7,'320a'!$X$23:$Y$31,2))</f>
        <v>0,95</v>
      </c>
      <c r="W7" s="25">
        <f t="shared" si="1"/>
        <v>1</v>
      </c>
      <c r="X7" s="25">
        <f t="shared" si="2"/>
        <v>1</v>
      </c>
      <c r="Y7" s="25">
        <f t="shared" si="3"/>
        <v>1</v>
      </c>
      <c r="Z7" s="24" t="str">
        <f>VLOOKUP($J7,'320a'!$N$4:$W$11,VLOOKUP($G7,'320a'!$X$2:$Y$10,2,TRUE),TRUE)</f>
        <v>1,00</v>
      </c>
      <c r="AA7" s="24" t="str">
        <f>VLOOKUP($J7,'320a'!$N$24:$W$32,VLOOKUP($G7,'320a'!$X$2:$Y$10,2))</f>
        <v>0,97</v>
      </c>
      <c r="AB7" s="24" t="str">
        <f>VLOOKUP($J7,'320a'!$N$4:$W$11,VLOOKUP($G7,'320a'!$X$23:$Y$31,2,TRUE),TRUE)</f>
        <v>1,00</v>
      </c>
      <c r="AC7" s="24" t="str">
        <f>VLOOKUP($J7,'320a'!$N$24:$W$32,VLOOKUP($G7,'320a'!$X$23:$Y$31,2))</f>
        <v>0,96</v>
      </c>
      <c r="AD7" s="25">
        <f t="shared" si="4"/>
        <v>1</v>
      </c>
      <c r="AE7" s="25">
        <f t="shared" si="5"/>
        <v>1</v>
      </c>
      <c r="AF7" s="25">
        <f t="shared" si="6"/>
        <v>1</v>
      </c>
      <c r="AG7" s="20">
        <f>VLOOKUP(M7,'320a'!$B$4:$B$11,1)</f>
        <v>0</v>
      </c>
      <c r="AH7" s="24" t="str">
        <f>VLOOKUP($M7,'320b'!$B$4:$K$11,VLOOKUP($G7,'320a'!$X$2:$Y$10,2))</f>
        <v>1,00</v>
      </c>
      <c r="AI7" s="24" t="str">
        <f>VLOOKUP($M7,'320b'!$B$24:$K$32,VLOOKUP($G7,'320a'!$X$2:$Y$10,2))</f>
        <v>1,00</v>
      </c>
      <c r="AJ7" s="24" t="str">
        <f>VLOOKUP($M7,'320b'!$B$4:$K$11,VLOOKUP($G7,'320a'!$X$23:$Y$31,2))</f>
        <v>1,00</v>
      </c>
      <c r="AK7" s="24" t="str">
        <f>VLOOKUP($M7,'320b'!$B$24:$K$32,VLOOKUP($G7,'320a'!$X$23:$Y$31,2))</f>
        <v>1,00</v>
      </c>
      <c r="AL7" s="25">
        <f t="shared" si="7"/>
        <v>1</v>
      </c>
      <c r="AM7" s="25">
        <f t="shared" si="8"/>
        <v>1</v>
      </c>
      <c r="AN7" s="25">
        <f t="shared" si="9"/>
        <v>1</v>
      </c>
      <c r="AO7" s="24" t="str">
        <f>VLOOKUP($M7,'320b'!$N$4:$W$11,VLOOKUP($G7,'320a'!$X$2:$Y$10,2,TRUE),TRUE)</f>
        <v>1,00</v>
      </c>
      <c r="AP7" s="24" t="str">
        <f>VLOOKUP($M7,'320b'!$N$24:$W$32,VLOOKUP($G7,'320a'!$X$2:$Y$10,2))</f>
        <v>0,97</v>
      </c>
      <c r="AQ7" s="24" t="str">
        <f>VLOOKUP($M7,'320b'!$N$4:$W$11,VLOOKUP($G7,'320a'!$X$23:$Y$31,2,TRUE),TRUE)</f>
        <v>1,00</v>
      </c>
      <c r="AR7" s="24" t="str">
        <f>VLOOKUP($M7,'320b'!$N$24:$W$32,VLOOKUP($G7,'320a'!$X$23:$Y$31,2))</f>
        <v>1,00</v>
      </c>
      <c r="AS7" s="25">
        <f t="shared" si="10"/>
        <v>1</v>
      </c>
      <c r="AT7" s="25">
        <f t="shared" si="11"/>
        <v>1</v>
      </c>
      <c r="AU7" s="25">
        <f t="shared" si="12"/>
        <v>1</v>
      </c>
    </row>
    <row r="8" spans="1:47" ht="15" x14ac:dyDescent="0.25">
      <c r="B8" s="3"/>
      <c r="C8" s="3"/>
      <c r="D8" s="3"/>
      <c r="E8" s="3"/>
      <c r="F8" s="3"/>
      <c r="G8" s="3"/>
      <c r="H8" s="22">
        <f t="shared" si="13"/>
        <v>1</v>
      </c>
      <c r="I8" s="22">
        <f t="shared" si="14"/>
        <v>1</v>
      </c>
      <c r="J8" s="4">
        <f t="shared" si="0"/>
        <v>0</v>
      </c>
      <c r="K8" s="49">
        <f t="shared" si="15"/>
        <v>1</v>
      </c>
      <c r="L8" s="49">
        <f t="shared" si="16"/>
        <v>1</v>
      </c>
      <c r="M8" s="4">
        <f t="shared" si="17"/>
        <v>0</v>
      </c>
      <c r="N8" s="49">
        <f t="shared" si="18"/>
        <v>1</v>
      </c>
      <c r="O8" s="49">
        <f t="shared" si="19"/>
        <v>1</v>
      </c>
      <c r="Q8" s="24">
        <f>VLOOKUP(G8,'320a'!$X$2:$X$10,1)</f>
        <v>0</v>
      </c>
      <c r="R8" s="20">
        <f>VLOOKUP(J8,'320a'!$B$4:$B$11,1)</f>
        <v>0</v>
      </c>
      <c r="S8" s="24" t="str">
        <f>VLOOKUP($J8,'320a'!$B$4:$K$11,VLOOKUP($G8,'320a'!$X$2:$Y$10,2))</f>
        <v>1,00</v>
      </c>
      <c r="T8" s="24" t="str">
        <f>VLOOKUP($J8,'320a'!$B$24:$K$32,VLOOKUP($G8,'320a'!$X$2:$Y$10,2))</f>
        <v>1,00</v>
      </c>
      <c r="U8" s="24" t="str">
        <f>VLOOKUP($J8,'320a'!$B$4:$K$11,VLOOKUP($G8,'320a'!$X$23:$Y$31,2))</f>
        <v>1,00</v>
      </c>
      <c r="V8" s="24" t="str">
        <f>VLOOKUP($J8,'320a'!$B$24:$K$33,VLOOKUP($G8,'320a'!$X$23:$Y$31,2))</f>
        <v>0,95</v>
      </c>
      <c r="W8" s="25">
        <f t="shared" si="1"/>
        <v>1</v>
      </c>
      <c r="X8" s="25">
        <f t="shared" si="2"/>
        <v>1</v>
      </c>
      <c r="Y8" s="25">
        <f t="shared" si="3"/>
        <v>1</v>
      </c>
      <c r="Z8" s="24" t="str">
        <f>VLOOKUP($J8,'320a'!$N$4:$W$11,VLOOKUP($G8,'320a'!$X$2:$Y$10,2,TRUE),TRUE)</f>
        <v>1,00</v>
      </c>
      <c r="AA8" s="24" t="str">
        <f>VLOOKUP($J8,'320a'!$N$24:$W$32,VLOOKUP($G8,'320a'!$X$2:$Y$10,2))</f>
        <v>0,97</v>
      </c>
      <c r="AB8" s="24" t="str">
        <f>VLOOKUP($J8,'320a'!$N$4:$W$11,VLOOKUP($G8,'320a'!$X$23:$Y$31,2,TRUE),TRUE)</f>
        <v>1,00</v>
      </c>
      <c r="AC8" s="24" t="str">
        <f>VLOOKUP($J8,'320a'!$N$24:$W$32,VLOOKUP($G8,'320a'!$X$23:$Y$31,2))</f>
        <v>0,96</v>
      </c>
      <c r="AD8" s="25">
        <f t="shared" si="4"/>
        <v>1</v>
      </c>
      <c r="AE8" s="25">
        <f t="shared" si="5"/>
        <v>1</v>
      </c>
      <c r="AF8" s="25">
        <f t="shared" si="6"/>
        <v>1</v>
      </c>
      <c r="AG8" s="20">
        <f>VLOOKUP(M8,'320a'!$B$4:$B$11,1)</f>
        <v>0</v>
      </c>
      <c r="AH8" s="24" t="str">
        <f>VLOOKUP($M8,'320b'!$B$4:$K$11,VLOOKUP($G8,'320a'!$X$2:$Y$10,2))</f>
        <v>1,00</v>
      </c>
      <c r="AI8" s="24" t="str">
        <f>VLOOKUP($M8,'320b'!$B$24:$K$32,VLOOKUP($G8,'320a'!$X$2:$Y$10,2))</f>
        <v>1,00</v>
      </c>
      <c r="AJ8" s="24" t="str">
        <f>VLOOKUP($M8,'320b'!$B$4:$K$11,VLOOKUP($G8,'320a'!$X$23:$Y$31,2))</f>
        <v>1,00</v>
      </c>
      <c r="AK8" s="24" t="str">
        <f>VLOOKUP($M8,'320b'!$B$24:$K$32,VLOOKUP($G8,'320a'!$X$23:$Y$31,2))</f>
        <v>1,00</v>
      </c>
      <c r="AL8" s="25">
        <f t="shared" si="7"/>
        <v>1</v>
      </c>
      <c r="AM8" s="25">
        <f t="shared" si="8"/>
        <v>1</v>
      </c>
      <c r="AN8" s="25">
        <f t="shared" si="9"/>
        <v>1</v>
      </c>
      <c r="AO8" s="24" t="str">
        <f>VLOOKUP($M8,'320b'!$N$4:$W$11,VLOOKUP($G8,'320a'!$X$2:$Y$10,2,TRUE),TRUE)</f>
        <v>1,00</v>
      </c>
      <c r="AP8" s="24" t="str">
        <f>VLOOKUP($M8,'320b'!$N$24:$W$32,VLOOKUP($G8,'320a'!$X$2:$Y$10,2))</f>
        <v>0,97</v>
      </c>
      <c r="AQ8" s="24" t="str">
        <f>VLOOKUP($M8,'320b'!$N$4:$W$11,VLOOKUP($G8,'320a'!$X$23:$Y$31,2,TRUE),TRUE)</f>
        <v>1,00</v>
      </c>
      <c r="AR8" s="24" t="str">
        <f>VLOOKUP($M8,'320b'!$N$24:$W$32,VLOOKUP($G8,'320a'!$X$23:$Y$31,2))</f>
        <v>1,00</v>
      </c>
      <c r="AS8" s="25">
        <f t="shared" si="10"/>
        <v>1</v>
      </c>
      <c r="AT8" s="25">
        <f t="shared" si="11"/>
        <v>1</v>
      </c>
      <c r="AU8" s="25">
        <f t="shared" si="12"/>
        <v>1</v>
      </c>
    </row>
    <row r="9" spans="1:47" ht="15" x14ac:dyDescent="0.25">
      <c r="B9" s="3"/>
      <c r="C9" s="3"/>
      <c r="D9" s="3"/>
      <c r="E9" s="3"/>
      <c r="F9" s="3"/>
      <c r="G9" s="3"/>
      <c r="H9" s="22">
        <f t="shared" si="13"/>
        <v>1</v>
      </c>
      <c r="I9" s="22">
        <f t="shared" si="14"/>
        <v>1</v>
      </c>
      <c r="J9" s="4">
        <f t="shared" si="0"/>
        <v>0</v>
      </c>
      <c r="K9" s="49">
        <f t="shared" si="15"/>
        <v>1</v>
      </c>
      <c r="L9" s="49">
        <f t="shared" si="16"/>
        <v>1</v>
      </c>
      <c r="M9" s="4">
        <f t="shared" si="17"/>
        <v>0</v>
      </c>
      <c r="N9" s="49">
        <f t="shared" si="18"/>
        <v>1</v>
      </c>
      <c r="O9" s="49">
        <f t="shared" si="19"/>
        <v>1</v>
      </c>
      <c r="Q9" s="24">
        <f>VLOOKUP(G9,'320a'!$X$2:$X$10,1)</f>
        <v>0</v>
      </c>
      <c r="R9" s="20">
        <f>VLOOKUP(J9,'320a'!$B$4:$B$11,1)</f>
        <v>0</v>
      </c>
      <c r="S9" s="24" t="str">
        <f>VLOOKUP($J9,'320a'!$B$4:$K$11,VLOOKUP($G9,'320a'!$X$2:$Y$10,2))</f>
        <v>1,00</v>
      </c>
      <c r="T9" s="24" t="str">
        <f>VLOOKUP($J9,'320a'!$B$24:$K$32,VLOOKUP($G9,'320a'!$X$2:$Y$10,2))</f>
        <v>1,00</v>
      </c>
      <c r="U9" s="24" t="str">
        <f>VLOOKUP($J9,'320a'!$B$4:$K$11,VLOOKUP($G9,'320a'!$X$23:$Y$31,2))</f>
        <v>1,00</v>
      </c>
      <c r="V9" s="24" t="str">
        <f>VLOOKUP($J9,'320a'!$B$24:$K$33,VLOOKUP($G9,'320a'!$X$23:$Y$31,2))</f>
        <v>0,95</v>
      </c>
      <c r="W9" s="25">
        <f t="shared" si="1"/>
        <v>1</v>
      </c>
      <c r="X9" s="25">
        <f t="shared" si="2"/>
        <v>1</v>
      </c>
      <c r="Y9" s="25">
        <f t="shared" si="3"/>
        <v>1</v>
      </c>
      <c r="Z9" s="24" t="str">
        <f>VLOOKUP($J9,'320a'!$N$4:$W$11,VLOOKUP($G9,'320a'!$X$2:$Y$10,2,TRUE),TRUE)</f>
        <v>1,00</v>
      </c>
      <c r="AA9" s="24" t="str">
        <f>VLOOKUP($J9,'320a'!$N$24:$W$32,VLOOKUP($G9,'320a'!$X$2:$Y$10,2))</f>
        <v>0,97</v>
      </c>
      <c r="AB9" s="24" t="str">
        <f>VLOOKUP($J9,'320a'!$N$4:$W$11,VLOOKUP($G9,'320a'!$X$23:$Y$31,2,TRUE),TRUE)</f>
        <v>1,00</v>
      </c>
      <c r="AC9" s="24" t="str">
        <f>VLOOKUP($J9,'320a'!$N$24:$W$32,VLOOKUP($G9,'320a'!$X$23:$Y$31,2))</f>
        <v>0,96</v>
      </c>
      <c r="AD9" s="25">
        <f t="shared" si="4"/>
        <v>1</v>
      </c>
      <c r="AE9" s="25">
        <f t="shared" si="5"/>
        <v>1</v>
      </c>
      <c r="AF9" s="25">
        <f t="shared" si="6"/>
        <v>1</v>
      </c>
      <c r="AG9" s="20">
        <f>VLOOKUP(M9,'320a'!$B$4:$B$11,1)</f>
        <v>0</v>
      </c>
      <c r="AH9" s="24" t="str">
        <f>VLOOKUP($M9,'320b'!$B$4:$K$11,VLOOKUP($G9,'320a'!$X$2:$Y$10,2))</f>
        <v>1,00</v>
      </c>
      <c r="AI9" s="24" t="str">
        <f>VLOOKUP($M9,'320b'!$B$24:$K$32,VLOOKUP($G9,'320a'!$X$2:$Y$10,2))</f>
        <v>1,00</v>
      </c>
      <c r="AJ9" s="24" t="str">
        <f>VLOOKUP($M9,'320b'!$B$4:$K$11,VLOOKUP($G9,'320a'!$X$23:$Y$31,2))</f>
        <v>1,00</v>
      </c>
      <c r="AK9" s="24" t="str">
        <f>VLOOKUP($M9,'320b'!$B$24:$K$32,VLOOKUP($G9,'320a'!$X$23:$Y$31,2))</f>
        <v>1,00</v>
      </c>
      <c r="AL9" s="25">
        <f t="shared" si="7"/>
        <v>1</v>
      </c>
      <c r="AM9" s="25">
        <f t="shared" si="8"/>
        <v>1</v>
      </c>
      <c r="AN9" s="25">
        <f t="shared" si="9"/>
        <v>1</v>
      </c>
      <c r="AO9" s="24" t="str">
        <f>VLOOKUP($M9,'320b'!$N$4:$W$11,VLOOKUP($G9,'320a'!$X$2:$Y$10,2,TRUE),TRUE)</f>
        <v>1,00</v>
      </c>
      <c r="AP9" s="24" t="str">
        <f>VLOOKUP($M9,'320b'!$N$24:$W$32,VLOOKUP($G9,'320a'!$X$2:$Y$10,2))</f>
        <v>0,97</v>
      </c>
      <c r="AQ9" s="24" t="str">
        <f>VLOOKUP($M9,'320b'!$N$4:$W$11,VLOOKUP($G9,'320a'!$X$23:$Y$31,2,TRUE),TRUE)</f>
        <v>1,00</v>
      </c>
      <c r="AR9" s="24" t="str">
        <f>VLOOKUP($M9,'320b'!$N$24:$W$32,VLOOKUP($G9,'320a'!$X$23:$Y$31,2))</f>
        <v>1,00</v>
      </c>
      <c r="AS9" s="25">
        <f t="shared" si="10"/>
        <v>1</v>
      </c>
      <c r="AT9" s="25">
        <f t="shared" si="11"/>
        <v>1</v>
      </c>
      <c r="AU9" s="25">
        <f t="shared" si="12"/>
        <v>1</v>
      </c>
    </row>
    <row r="10" spans="1:47" ht="15" x14ac:dyDescent="0.25">
      <c r="B10" s="3"/>
      <c r="C10" s="3"/>
      <c r="D10" s="3"/>
      <c r="E10" s="3"/>
      <c r="F10" s="3"/>
      <c r="G10" s="3"/>
      <c r="H10" s="22">
        <f t="shared" si="13"/>
        <v>1</v>
      </c>
      <c r="I10" s="22">
        <f t="shared" si="14"/>
        <v>1</v>
      </c>
      <c r="J10" s="4">
        <f t="shared" si="0"/>
        <v>0</v>
      </c>
      <c r="K10" s="49">
        <f t="shared" si="15"/>
        <v>1</v>
      </c>
      <c r="L10" s="49">
        <f t="shared" si="16"/>
        <v>1</v>
      </c>
      <c r="M10" s="4">
        <f t="shared" si="17"/>
        <v>0</v>
      </c>
      <c r="N10" s="49">
        <f t="shared" si="18"/>
        <v>1</v>
      </c>
      <c r="O10" s="49">
        <f t="shared" si="19"/>
        <v>1</v>
      </c>
      <c r="Q10" s="24">
        <f>VLOOKUP(G10,'320a'!$X$2:$X$10,1)</f>
        <v>0</v>
      </c>
      <c r="R10" s="20">
        <f>VLOOKUP(J10,'320a'!$B$4:$B$11,1)</f>
        <v>0</v>
      </c>
      <c r="S10" s="24" t="str">
        <f>VLOOKUP($J10,'320a'!$B$4:$K$11,VLOOKUP($G10,'320a'!$X$2:$Y$10,2))</f>
        <v>1,00</v>
      </c>
      <c r="T10" s="24" t="str">
        <f>VLOOKUP($J10,'320a'!$B$24:$K$32,VLOOKUP($G10,'320a'!$X$2:$Y$10,2))</f>
        <v>1,00</v>
      </c>
      <c r="U10" s="24" t="str">
        <f>VLOOKUP($J10,'320a'!$B$4:$K$11,VLOOKUP($G10,'320a'!$X$23:$Y$31,2))</f>
        <v>1,00</v>
      </c>
      <c r="V10" s="24" t="str">
        <f>VLOOKUP($J10,'320a'!$B$24:$K$33,VLOOKUP($G10,'320a'!$X$23:$Y$31,2))</f>
        <v>0,95</v>
      </c>
      <c r="W10" s="25">
        <f t="shared" si="1"/>
        <v>1</v>
      </c>
      <c r="X10" s="25">
        <f t="shared" si="2"/>
        <v>1</v>
      </c>
      <c r="Y10" s="25">
        <f t="shared" si="3"/>
        <v>1</v>
      </c>
      <c r="Z10" s="24" t="str">
        <f>VLOOKUP($J10,'320a'!$N$4:$W$11,VLOOKUP($G10,'320a'!$X$2:$Y$10,2,TRUE),TRUE)</f>
        <v>1,00</v>
      </c>
      <c r="AA10" s="24" t="str">
        <f>VLOOKUP($J10,'320a'!$N$24:$W$32,VLOOKUP($G10,'320a'!$X$2:$Y$10,2))</f>
        <v>0,97</v>
      </c>
      <c r="AB10" s="24" t="str">
        <f>VLOOKUP($J10,'320a'!$N$4:$W$11,VLOOKUP($G10,'320a'!$X$23:$Y$31,2,TRUE),TRUE)</f>
        <v>1,00</v>
      </c>
      <c r="AC10" s="24" t="str">
        <f>VLOOKUP($J10,'320a'!$N$24:$W$32,VLOOKUP($G10,'320a'!$X$23:$Y$31,2))</f>
        <v>0,96</v>
      </c>
      <c r="AD10" s="25">
        <f t="shared" si="4"/>
        <v>1</v>
      </c>
      <c r="AE10" s="25">
        <f t="shared" si="5"/>
        <v>1</v>
      </c>
      <c r="AF10" s="25">
        <f t="shared" si="6"/>
        <v>1</v>
      </c>
      <c r="AG10" s="20">
        <f>VLOOKUP(M10,'320a'!$B$4:$B$11,1)</f>
        <v>0</v>
      </c>
      <c r="AH10" s="24" t="str">
        <f>VLOOKUP($M10,'320b'!$B$4:$K$11,VLOOKUP($G10,'320a'!$X$2:$Y$10,2))</f>
        <v>1,00</v>
      </c>
      <c r="AI10" s="24" t="str">
        <f>VLOOKUP($M10,'320b'!$B$24:$K$32,VLOOKUP($G10,'320a'!$X$2:$Y$10,2))</f>
        <v>1,00</v>
      </c>
      <c r="AJ10" s="24" t="str">
        <f>VLOOKUP($M10,'320b'!$B$4:$K$11,VLOOKUP($G10,'320a'!$X$23:$Y$31,2))</f>
        <v>1,00</v>
      </c>
      <c r="AK10" s="24" t="str">
        <f>VLOOKUP($M10,'320b'!$B$24:$K$32,VLOOKUP($G10,'320a'!$X$23:$Y$31,2))</f>
        <v>1,00</v>
      </c>
      <c r="AL10" s="25">
        <f t="shared" si="7"/>
        <v>1</v>
      </c>
      <c r="AM10" s="25">
        <f t="shared" si="8"/>
        <v>1</v>
      </c>
      <c r="AN10" s="25">
        <f t="shared" si="9"/>
        <v>1</v>
      </c>
      <c r="AO10" s="24" t="str">
        <f>VLOOKUP($M10,'320b'!$N$4:$W$11,VLOOKUP($G10,'320a'!$X$2:$Y$10,2,TRUE),TRUE)</f>
        <v>1,00</v>
      </c>
      <c r="AP10" s="24" t="str">
        <f>VLOOKUP($M10,'320b'!$N$24:$W$32,VLOOKUP($G10,'320a'!$X$2:$Y$10,2))</f>
        <v>0,97</v>
      </c>
      <c r="AQ10" s="24" t="str">
        <f>VLOOKUP($M10,'320b'!$N$4:$W$11,VLOOKUP($G10,'320a'!$X$23:$Y$31,2,TRUE),TRUE)</f>
        <v>1,00</v>
      </c>
      <c r="AR10" s="24" t="str">
        <f>VLOOKUP($M10,'320b'!$N$24:$W$32,VLOOKUP($G10,'320a'!$X$23:$Y$31,2))</f>
        <v>1,00</v>
      </c>
      <c r="AS10" s="25">
        <f t="shared" si="10"/>
        <v>1</v>
      </c>
      <c r="AT10" s="25">
        <f t="shared" si="11"/>
        <v>1</v>
      </c>
      <c r="AU10" s="25">
        <f t="shared" si="12"/>
        <v>1</v>
      </c>
    </row>
    <row r="11" spans="1:47" ht="15" x14ac:dyDescent="0.25">
      <c r="B11" s="3"/>
      <c r="C11" s="3"/>
      <c r="D11" s="3"/>
      <c r="E11" s="3"/>
      <c r="F11" s="3"/>
      <c r="G11" s="3"/>
      <c r="H11" s="22">
        <f t="shared" si="13"/>
        <v>1</v>
      </c>
      <c r="I11" s="22">
        <f t="shared" si="14"/>
        <v>1</v>
      </c>
      <c r="J11" s="4">
        <f t="shared" si="0"/>
        <v>0</v>
      </c>
      <c r="K11" s="49">
        <f t="shared" si="15"/>
        <v>1</v>
      </c>
      <c r="L11" s="49">
        <f t="shared" si="16"/>
        <v>1</v>
      </c>
      <c r="M11" s="4">
        <f t="shared" si="17"/>
        <v>0</v>
      </c>
      <c r="N11" s="49">
        <f t="shared" si="18"/>
        <v>1</v>
      </c>
      <c r="O11" s="49">
        <f t="shared" si="19"/>
        <v>1</v>
      </c>
      <c r="Q11" s="24">
        <f>VLOOKUP(G11,'320a'!$X$2:$X$10,1)</f>
        <v>0</v>
      </c>
      <c r="R11" s="20">
        <f>VLOOKUP(J11,'320a'!$B$4:$B$11,1)</f>
        <v>0</v>
      </c>
      <c r="S11" s="24" t="str">
        <f>VLOOKUP($J11,'320a'!$B$4:$K$11,VLOOKUP($G11,'320a'!$X$2:$Y$10,2))</f>
        <v>1,00</v>
      </c>
      <c r="T11" s="24" t="str">
        <f>VLOOKUP($J11,'320a'!$B$24:$K$32,VLOOKUP($G11,'320a'!$X$2:$Y$10,2))</f>
        <v>1,00</v>
      </c>
      <c r="U11" s="24" t="str">
        <f>VLOOKUP($J11,'320a'!$B$4:$K$11,VLOOKUP($G11,'320a'!$X$23:$Y$31,2))</f>
        <v>1,00</v>
      </c>
      <c r="V11" s="24" t="str">
        <f>VLOOKUP($J11,'320a'!$B$24:$K$33,VLOOKUP($G11,'320a'!$X$23:$Y$31,2))</f>
        <v>0,95</v>
      </c>
      <c r="W11" s="25">
        <f t="shared" si="1"/>
        <v>1</v>
      </c>
      <c r="X11" s="25">
        <f t="shared" si="2"/>
        <v>1</v>
      </c>
      <c r="Y11" s="25">
        <f t="shared" si="3"/>
        <v>1</v>
      </c>
      <c r="Z11" s="24" t="str">
        <f>VLOOKUP($J11,'320a'!$N$4:$W$11,VLOOKUP($G11,'320a'!$X$2:$Y$10,2,TRUE),TRUE)</f>
        <v>1,00</v>
      </c>
      <c r="AA11" s="24" t="str">
        <f>VLOOKUP($J11,'320a'!$N$24:$W$32,VLOOKUP($G11,'320a'!$X$2:$Y$10,2))</f>
        <v>0,97</v>
      </c>
      <c r="AB11" s="24" t="str">
        <f>VLOOKUP($J11,'320a'!$N$4:$W$11,VLOOKUP($G11,'320a'!$X$23:$Y$31,2,TRUE),TRUE)</f>
        <v>1,00</v>
      </c>
      <c r="AC11" s="24" t="str">
        <f>VLOOKUP($J11,'320a'!$N$24:$W$32,VLOOKUP($G11,'320a'!$X$23:$Y$31,2))</f>
        <v>0,96</v>
      </c>
      <c r="AD11" s="25">
        <f t="shared" si="4"/>
        <v>1</v>
      </c>
      <c r="AE11" s="25">
        <f t="shared" si="5"/>
        <v>1</v>
      </c>
      <c r="AF11" s="25">
        <f t="shared" si="6"/>
        <v>1</v>
      </c>
      <c r="AG11" s="20">
        <f>VLOOKUP(M11,'320a'!$B$4:$B$11,1)</f>
        <v>0</v>
      </c>
      <c r="AH11" s="24" t="str">
        <f>VLOOKUP($M11,'320b'!$B$4:$K$11,VLOOKUP($G11,'320a'!$X$2:$Y$10,2))</f>
        <v>1,00</v>
      </c>
      <c r="AI11" s="24" t="str">
        <f>VLOOKUP($M11,'320b'!$B$24:$K$32,VLOOKUP($G11,'320a'!$X$2:$Y$10,2))</f>
        <v>1,00</v>
      </c>
      <c r="AJ11" s="24" t="str">
        <f>VLOOKUP($M11,'320b'!$B$4:$K$11,VLOOKUP($G11,'320a'!$X$23:$Y$31,2))</f>
        <v>1,00</v>
      </c>
      <c r="AK11" s="24" t="str">
        <f>VLOOKUP($M11,'320b'!$B$24:$K$32,VLOOKUP($G11,'320a'!$X$23:$Y$31,2))</f>
        <v>1,00</v>
      </c>
      <c r="AL11" s="25">
        <f t="shared" si="7"/>
        <v>1</v>
      </c>
      <c r="AM11" s="25">
        <f t="shared" si="8"/>
        <v>1</v>
      </c>
      <c r="AN11" s="25">
        <f t="shared" si="9"/>
        <v>1</v>
      </c>
      <c r="AO11" s="24" t="str">
        <f>VLOOKUP($M11,'320b'!$N$4:$W$11,VLOOKUP($G11,'320a'!$X$2:$Y$10,2,TRUE),TRUE)</f>
        <v>1,00</v>
      </c>
      <c r="AP11" s="24" t="str">
        <f>VLOOKUP($M11,'320b'!$N$24:$W$32,VLOOKUP($G11,'320a'!$X$2:$Y$10,2))</f>
        <v>0,97</v>
      </c>
      <c r="AQ11" s="24" t="str">
        <f>VLOOKUP($M11,'320b'!$N$4:$W$11,VLOOKUP($G11,'320a'!$X$23:$Y$31,2,TRUE),TRUE)</f>
        <v>1,00</v>
      </c>
      <c r="AR11" s="24" t="str">
        <f>VLOOKUP($M11,'320b'!$N$24:$W$32,VLOOKUP($G11,'320a'!$X$23:$Y$31,2))</f>
        <v>1,00</v>
      </c>
      <c r="AS11" s="25">
        <f t="shared" si="10"/>
        <v>1</v>
      </c>
      <c r="AT11" s="25">
        <f t="shared" si="11"/>
        <v>1</v>
      </c>
      <c r="AU11" s="25">
        <f t="shared" si="12"/>
        <v>1</v>
      </c>
    </row>
    <row r="12" spans="1:47" ht="15" x14ac:dyDescent="0.25">
      <c r="B12" s="3"/>
      <c r="C12" s="3"/>
      <c r="D12" s="3"/>
      <c r="E12" s="3"/>
      <c r="F12" s="3"/>
      <c r="G12" s="3"/>
      <c r="H12" s="22">
        <f t="shared" si="13"/>
        <v>1</v>
      </c>
      <c r="I12" s="22">
        <f t="shared" si="14"/>
        <v>1</v>
      </c>
      <c r="J12" s="4">
        <f t="shared" si="0"/>
        <v>0</v>
      </c>
      <c r="K12" s="49">
        <f t="shared" si="15"/>
        <v>1</v>
      </c>
      <c r="L12" s="49">
        <f t="shared" si="16"/>
        <v>1</v>
      </c>
      <c r="M12" s="4">
        <f t="shared" si="17"/>
        <v>0</v>
      </c>
      <c r="N12" s="49">
        <f t="shared" si="18"/>
        <v>1</v>
      </c>
      <c r="O12" s="49">
        <f t="shared" si="19"/>
        <v>1</v>
      </c>
      <c r="Q12" s="24">
        <f>VLOOKUP(G12,'320a'!$X$2:$X$10,1)</f>
        <v>0</v>
      </c>
      <c r="R12" s="20">
        <f>VLOOKUP(J12,'320a'!$B$4:$B$11,1)</f>
        <v>0</v>
      </c>
      <c r="S12" s="24" t="str">
        <f>VLOOKUP($J12,'320a'!$B$4:$K$11,VLOOKUP($G12,'320a'!$X$2:$Y$10,2))</f>
        <v>1,00</v>
      </c>
      <c r="T12" s="24" t="str">
        <f>VLOOKUP($J12,'320a'!$B$24:$K$32,VLOOKUP($G12,'320a'!$X$2:$Y$10,2))</f>
        <v>1,00</v>
      </c>
      <c r="U12" s="24" t="str">
        <f>VLOOKUP($J12,'320a'!$B$4:$K$11,VLOOKUP($G12,'320a'!$X$23:$Y$31,2))</f>
        <v>1,00</v>
      </c>
      <c r="V12" s="24" t="str">
        <f>VLOOKUP($J12,'320a'!$B$24:$K$33,VLOOKUP($G12,'320a'!$X$23:$Y$31,2))</f>
        <v>0,95</v>
      </c>
      <c r="W12" s="25">
        <f t="shared" si="1"/>
        <v>1</v>
      </c>
      <c r="X12" s="25">
        <f t="shared" si="2"/>
        <v>1</v>
      </c>
      <c r="Y12" s="25">
        <f t="shared" si="3"/>
        <v>1</v>
      </c>
      <c r="Z12" s="24" t="str">
        <f>VLOOKUP($J12,'320a'!$N$4:$W$11,VLOOKUP($G12,'320a'!$X$2:$Y$10,2,TRUE),TRUE)</f>
        <v>1,00</v>
      </c>
      <c r="AA12" s="24" t="str">
        <f>VLOOKUP($J12,'320a'!$N$24:$W$32,VLOOKUP($G12,'320a'!$X$2:$Y$10,2))</f>
        <v>0,97</v>
      </c>
      <c r="AB12" s="24" t="str">
        <f>VLOOKUP($J12,'320a'!$N$4:$W$11,VLOOKUP($G12,'320a'!$X$23:$Y$31,2,TRUE),TRUE)</f>
        <v>1,00</v>
      </c>
      <c r="AC12" s="24" t="str">
        <f>VLOOKUP($J12,'320a'!$N$24:$W$32,VLOOKUP($G12,'320a'!$X$23:$Y$31,2))</f>
        <v>0,96</v>
      </c>
      <c r="AD12" s="25">
        <f t="shared" si="4"/>
        <v>1</v>
      </c>
      <c r="AE12" s="25">
        <f t="shared" si="5"/>
        <v>1</v>
      </c>
      <c r="AF12" s="25">
        <f t="shared" si="6"/>
        <v>1</v>
      </c>
      <c r="AG12" s="20">
        <f>VLOOKUP(M12,'320a'!$B$4:$B$11,1)</f>
        <v>0</v>
      </c>
      <c r="AH12" s="24" t="str">
        <f>VLOOKUP($M12,'320b'!$B$4:$K$11,VLOOKUP($G12,'320a'!$X$2:$Y$10,2))</f>
        <v>1,00</v>
      </c>
      <c r="AI12" s="24" t="str">
        <f>VLOOKUP($M12,'320b'!$B$24:$K$32,VLOOKUP($G12,'320a'!$X$2:$Y$10,2))</f>
        <v>1,00</v>
      </c>
      <c r="AJ12" s="24" t="str">
        <f>VLOOKUP($M12,'320b'!$B$4:$K$11,VLOOKUP($G12,'320a'!$X$23:$Y$31,2))</f>
        <v>1,00</v>
      </c>
      <c r="AK12" s="24" t="str">
        <f>VLOOKUP($M12,'320b'!$B$24:$K$32,VLOOKUP($G12,'320a'!$X$23:$Y$31,2))</f>
        <v>1,00</v>
      </c>
      <c r="AL12" s="25">
        <f t="shared" si="7"/>
        <v>1</v>
      </c>
      <c r="AM12" s="25">
        <f t="shared" si="8"/>
        <v>1</v>
      </c>
      <c r="AN12" s="25">
        <f t="shared" si="9"/>
        <v>1</v>
      </c>
      <c r="AO12" s="24" t="str">
        <f>VLOOKUP($M12,'320b'!$N$4:$W$11,VLOOKUP($G12,'320a'!$X$2:$Y$10,2,TRUE),TRUE)</f>
        <v>1,00</v>
      </c>
      <c r="AP12" s="24" t="str">
        <f>VLOOKUP($M12,'320b'!$N$24:$W$32,VLOOKUP($G12,'320a'!$X$2:$Y$10,2))</f>
        <v>0,97</v>
      </c>
      <c r="AQ12" s="24" t="str">
        <f>VLOOKUP($M12,'320b'!$N$4:$W$11,VLOOKUP($G12,'320a'!$X$23:$Y$31,2,TRUE),TRUE)</f>
        <v>1,00</v>
      </c>
      <c r="AR12" s="24" t="str">
        <f>VLOOKUP($M12,'320b'!$N$24:$W$32,VLOOKUP($G12,'320a'!$X$23:$Y$31,2))</f>
        <v>1,00</v>
      </c>
      <c r="AS12" s="25">
        <f t="shared" si="10"/>
        <v>1</v>
      </c>
      <c r="AT12" s="25">
        <f t="shared" si="11"/>
        <v>1</v>
      </c>
      <c r="AU12" s="25">
        <f t="shared" si="12"/>
        <v>1</v>
      </c>
    </row>
    <row r="13" spans="1:47" ht="15" x14ac:dyDescent="0.25">
      <c r="B13" s="3"/>
      <c r="C13" s="3"/>
      <c r="D13" s="3"/>
      <c r="E13" s="3"/>
      <c r="F13" s="3"/>
      <c r="G13" s="3"/>
      <c r="H13" s="22">
        <f t="shared" si="13"/>
        <v>1</v>
      </c>
      <c r="I13" s="22">
        <f t="shared" si="14"/>
        <v>1</v>
      </c>
      <c r="J13" s="4">
        <f t="shared" si="0"/>
        <v>0</v>
      </c>
      <c r="K13" s="49">
        <f t="shared" si="15"/>
        <v>1</v>
      </c>
      <c r="L13" s="49">
        <f t="shared" si="16"/>
        <v>1</v>
      </c>
      <c r="M13" s="4">
        <f t="shared" si="17"/>
        <v>0</v>
      </c>
      <c r="N13" s="49">
        <f t="shared" si="18"/>
        <v>1</v>
      </c>
      <c r="O13" s="49">
        <f t="shared" si="19"/>
        <v>1</v>
      </c>
      <c r="Q13" s="24">
        <f>VLOOKUP(G13,'320a'!$X$2:$X$10,1)</f>
        <v>0</v>
      </c>
      <c r="R13" s="20">
        <f>VLOOKUP(J13,'320a'!$B$4:$B$11,1)</f>
        <v>0</v>
      </c>
      <c r="S13" s="24" t="str">
        <f>VLOOKUP($J13,'320a'!$B$4:$K$11,VLOOKUP($G13,'320a'!$X$2:$Y$10,2))</f>
        <v>1,00</v>
      </c>
      <c r="T13" s="24" t="str">
        <f>VLOOKUP($J13,'320a'!$B$24:$K$32,VLOOKUP($G13,'320a'!$X$2:$Y$10,2))</f>
        <v>1,00</v>
      </c>
      <c r="U13" s="24" t="str">
        <f>VLOOKUP($J13,'320a'!$B$4:$K$11,VLOOKUP($G13,'320a'!$X$23:$Y$31,2))</f>
        <v>1,00</v>
      </c>
      <c r="V13" s="24" t="str">
        <f>VLOOKUP($J13,'320a'!$B$24:$K$33,VLOOKUP($G13,'320a'!$X$23:$Y$31,2))</f>
        <v>0,95</v>
      </c>
      <c r="W13" s="25">
        <f t="shared" si="1"/>
        <v>1</v>
      </c>
      <c r="X13" s="25">
        <f t="shared" si="2"/>
        <v>1</v>
      </c>
      <c r="Y13" s="25">
        <f t="shared" si="3"/>
        <v>1</v>
      </c>
      <c r="Z13" s="24" t="str">
        <f>VLOOKUP($J13,'320a'!$N$4:$W$11,VLOOKUP($G13,'320a'!$X$2:$Y$10,2,TRUE),TRUE)</f>
        <v>1,00</v>
      </c>
      <c r="AA13" s="24" t="str">
        <f>VLOOKUP($J13,'320a'!$N$24:$W$32,VLOOKUP($G13,'320a'!$X$2:$Y$10,2))</f>
        <v>0,97</v>
      </c>
      <c r="AB13" s="24" t="str">
        <f>VLOOKUP($J13,'320a'!$N$4:$W$11,VLOOKUP($G13,'320a'!$X$23:$Y$31,2,TRUE),TRUE)</f>
        <v>1,00</v>
      </c>
      <c r="AC13" s="24" t="str">
        <f>VLOOKUP($J13,'320a'!$N$24:$W$32,VLOOKUP($G13,'320a'!$X$23:$Y$31,2))</f>
        <v>0,96</v>
      </c>
      <c r="AD13" s="25">
        <f t="shared" si="4"/>
        <v>1</v>
      </c>
      <c r="AE13" s="25">
        <f t="shared" si="5"/>
        <v>1</v>
      </c>
      <c r="AF13" s="25">
        <f t="shared" si="6"/>
        <v>1</v>
      </c>
      <c r="AG13" s="20">
        <f>VLOOKUP(M13,'320a'!$B$4:$B$11,1)</f>
        <v>0</v>
      </c>
      <c r="AH13" s="24" t="str">
        <f>VLOOKUP($M13,'320b'!$B$4:$K$11,VLOOKUP($G13,'320a'!$X$2:$Y$10,2))</f>
        <v>1,00</v>
      </c>
      <c r="AI13" s="24" t="str">
        <f>VLOOKUP($M13,'320b'!$B$24:$K$32,VLOOKUP($G13,'320a'!$X$2:$Y$10,2))</f>
        <v>1,00</v>
      </c>
      <c r="AJ13" s="24" t="str">
        <f>VLOOKUP($M13,'320b'!$B$4:$K$11,VLOOKUP($G13,'320a'!$X$23:$Y$31,2))</f>
        <v>1,00</v>
      </c>
      <c r="AK13" s="24" t="str">
        <f>VLOOKUP($M13,'320b'!$B$24:$K$32,VLOOKUP($G13,'320a'!$X$23:$Y$31,2))</f>
        <v>1,00</v>
      </c>
      <c r="AL13" s="25">
        <f t="shared" si="7"/>
        <v>1</v>
      </c>
      <c r="AM13" s="25">
        <f t="shared" si="8"/>
        <v>1</v>
      </c>
      <c r="AN13" s="25">
        <f t="shared" si="9"/>
        <v>1</v>
      </c>
      <c r="AO13" s="24" t="str">
        <f>VLOOKUP($M13,'320b'!$N$4:$W$11,VLOOKUP($G13,'320a'!$X$2:$Y$10,2,TRUE),TRUE)</f>
        <v>1,00</v>
      </c>
      <c r="AP13" s="24" t="str">
        <f>VLOOKUP($M13,'320b'!$N$24:$W$32,VLOOKUP($G13,'320a'!$X$2:$Y$10,2))</f>
        <v>0,97</v>
      </c>
      <c r="AQ13" s="24" t="str">
        <f>VLOOKUP($M13,'320b'!$N$4:$W$11,VLOOKUP($G13,'320a'!$X$23:$Y$31,2,TRUE),TRUE)</f>
        <v>1,00</v>
      </c>
      <c r="AR13" s="24" t="str">
        <f>VLOOKUP($M13,'320b'!$N$24:$W$32,VLOOKUP($G13,'320a'!$X$23:$Y$31,2))</f>
        <v>1,00</v>
      </c>
      <c r="AS13" s="25">
        <f t="shared" si="10"/>
        <v>1</v>
      </c>
      <c r="AT13" s="25">
        <f t="shared" si="11"/>
        <v>1</v>
      </c>
      <c r="AU13" s="25">
        <f t="shared" si="12"/>
        <v>1</v>
      </c>
    </row>
    <row r="14" spans="1:47" ht="15" x14ac:dyDescent="0.25">
      <c r="B14" s="3"/>
      <c r="C14" s="3"/>
      <c r="D14" s="3"/>
      <c r="E14" s="3"/>
      <c r="F14" s="3"/>
      <c r="G14" s="3"/>
      <c r="H14" s="22">
        <f t="shared" si="13"/>
        <v>1</v>
      </c>
      <c r="I14" s="22">
        <f t="shared" si="14"/>
        <v>1</v>
      </c>
      <c r="J14" s="4">
        <f t="shared" si="0"/>
        <v>0</v>
      </c>
      <c r="K14" s="49">
        <f t="shared" si="15"/>
        <v>1</v>
      </c>
      <c r="L14" s="49">
        <f t="shared" si="16"/>
        <v>1</v>
      </c>
      <c r="M14" s="4">
        <f t="shared" si="17"/>
        <v>0</v>
      </c>
      <c r="N14" s="49">
        <f t="shared" si="18"/>
        <v>1</v>
      </c>
      <c r="O14" s="49">
        <f t="shared" si="19"/>
        <v>1</v>
      </c>
      <c r="Q14" s="24">
        <f>VLOOKUP(G14,'320a'!$X$2:$X$10,1)</f>
        <v>0</v>
      </c>
      <c r="R14" s="20">
        <f>VLOOKUP(J14,'320a'!$B$4:$B$11,1)</f>
        <v>0</v>
      </c>
      <c r="S14" s="24" t="str">
        <f>VLOOKUP($J14,'320a'!$B$4:$K$11,VLOOKUP($G14,'320a'!$X$2:$Y$10,2))</f>
        <v>1,00</v>
      </c>
      <c r="T14" s="24" t="str">
        <f>VLOOKUP($J14,'320a'!$B$24:$K$32,VLOOKUP($G14,'320a'!$X$2:$Y$10,2))</f>
        <v>1,00</v>
      </c>
      <c r="U14" s="24" t="str">
        <f>VLOOKUP($J14,'320a'!$B$4:$K$11,VLOOKUP($G14,'320a'!$X$23:$Y$31,2))</f>
        <v>1,00</v>
      </c>
      <c r="V14" s="24" t="str">
        <f>VLOOKUP($J14,'320a'!$B$24:$K$33,VLOOKUP($G14,'320a'!$X$23:$Y$31,2))</f>
        <v>0,95</v>
      </c>
      <c r="W14" s="25">
        <f t="shared" si="1"/>
        <v>1</v>
      </c>
      <c r="X14" s="25">
        <f t="shared" si="2"/>
        <v>1</v>
      </c>
      <c r="Y14" s="25">
        <f t="shared" si="3"/>
        <v>1</v>
      </c>
      <c r="Z14" s="24" t="str">
        <f>VLOOKUP($J14,'320a'!$N$4:$W$11,VLOOKUP($G14,'320a'!$X$2:$Y$10,2,TRUE),TRUE)</f>
        <v>1,00</v>
      </c>
      <c r="AA14" s="24" t="str">
        <f>VLOOKUP($J14,'320a'!$N$24:$W$32,VLOOKUP($G14,'320a'!$X$2:$Y$10,2))</f>
        <v>0,97</v>
      </c>
      <c r="AB14" s="24" t="str">
        <f>VLOOKUP($J14,'320a'!$N$4:$W$11,VLOOKUP($G14,'320a'!$X$23:$Y$31,2,TRUE),TRUE)</f>
        <v>1,00</v>
      </c>
      <c r="AC14" s="24" t="str">
        <f>VLOOKUP($J14,'320a'!$N$24:$W$32,VLOOKUP($G14,'320a'!$X$23:$Y$31,2))</f>
        <v>0,96</v>
      </c>
      <c r="AD14" s="25">
        <f t="shared" si="4"/>
        <v>1</v>
      </c>
      <c r="AE14" s="25">
        <f t="shared" si="5"/>
        <v>1</v>
      </c>
      <c r="AF14" s="25">
        <f t="shared" si="6"/>
        <v>1</v>
      </c>
      <c r="AG14" s="20">
        <f>VLOOKUP(M14,'320a'!$B$4:$B$11,1)</f>
        <v>0</v>
      </c>
      <c r="AH14" s="24" t="str">
        <f>VLOOKUP($M14,'320b'!$B$4:$K$11,VLOOKUP($G14,'320a'!$X$2:$Y$10,2))</f>
        <v>1,00</v>
      </c>
      <c r="AI14" s="24" t="str">
        <f>VLOOKUP($M14,'320b'!$B$24:$K$32,VLOOKUP($G14,'320a'!$X$2:$Y$10,2))</f>
        <v>1,00</v>
      </c>
      <c r="AJ14" s="24" t="str">
        <f>VLOOKUP($M14,'320b'!$B$4:$K$11,VLOOKUP($G14,'320a'!$X$23:$Y$31,2))</f>
        <v>1,00</v>
      </c>
      <c r="AK14" s="24" t="str">
        <f>VLOOKUP($M14,'320b'!$B$24:$K$32,VLOOKUP($G14,'320a'!$X$23:$Y$31,2))</f>
        <v>1,00</v>
      </c>
      <c r="AL14" s="25">
        <f t="shared" si="7"/>
        <v>1</v>
      </c>
      <c r="AM14" s="25">
        <f t="shared" si="8"/>
        <v>1</v>
      </c>
      <c r="AN14" s="25">
        <f t="shared" si="9"/>
        <v>1</v>
      </c>
      <c r="AO14" s="24" t="str">
        <f>VLOOKUP($M14,'320b'!$N$4:$W$11,VLOOKUP($G14,'320a'!$X$2:$Y$10,2,TRUE),TRUE)</f>
        <v>1,00</v>
      </c>
      <c r="AP14" s="24" t="str">
        <f>VLOOKUP($M14,'320b'!$N$24:$W$32,VLOOKUP($G14,'320a'!$X$2:$Y$10,2))</f>
        <v>0,97</v>
      </c>
      <c r="AQ14" s="24" t="str">
        <f>VLOOKUP($M14,'320b'!$N$4:$W$11,VLOOKUP($G14,'320a'!$X$23:$Y$31,2,TRUE),TRUE)</f>
        <v>1,00</v>
      </c>
      <c r="AR14" s="24" t="str">
        <f>VLOOKUP($M14,'320b'!$N$24:$W$32,VLOOKUP($G14,'320a'!$X$23:$Y$31,2))</f>
        <v>1,00</v>
      </c>
      <c r="AS14" s="25">
        <f t="shared" si="10"/>
        <v>1</v>
      </c>
      <c r="AT14" s="25">
        <f t="shared" si="11"/>
        <v>1</v>
      </c>
      <c r="AU14" s="25">
        <f t="shared" si="12"/>
        <v>1</v>
      </c>
    </row>
    <row r="15" spans="1:47" ht="15" x14ac:dyDescent="0.25">
      <c r="B15" s="3"/>
      <c r="C15" s="3"/>
      <c r="D15" s="3"/>
      <c r="E15" s="3"/>
      <c r="F15" s="3"/>
      <c r="G15" s="3"/>
      <c r="H15" s="22">
        <f t="shared" si="13"/>
        <v>1</v>
      </c>
      <c r="I15" s="22">
        <f t="shared" si="14"/>
        <v>1</v>
      </c>
      <c r="J15" s="4">
        <f t="shared" si="0"/>
        <v>0</v>
      </c>
      <c r="K15" s="49">
        <f t="shared" si="15"/>
        <v>1</v>
      </c>
      <c r="L15" s="49">
        <f t="shared" si="16"/>
        <v>1</v>
      </c>
      <c r="M15" s="4">
        <f t="shared" si="17"/>
        <v>0</v>
      </c>
      <c r="N15" s="49">
        <f t="shared" si="18"/>
        <v>1</v>
      </c>
      <c r="O15" s="49">
        <f t="shared" si="19"/>
        <v>1</v>
      </c>
      <c r="Q15" s="24">
        <f>VLOOKUP(G15,'320a'!$X$2:$X$10,1)</f>
        <v>0</v>
      </c>
      <c r="R15" s="20">
        <f>VLOOKUP(J15,'320a'!$B$4:$B$11,1)</f>
        <v>0</v>
      </c>
      <c r="S15" s="24" t="str">
        <f>VLOOKUP($J15,'320a'!$B$4:$K$11,VLOOKUP($G15,'320a'!$X$2:$Y$10,2))</f>
        <v>1,00</v>
      </c>
      <c r="T15" s="24" t="str">
        <f>VLOOKUP($J15,'320a'!$B$24:$K$32,VLOOKUP($G15,'320a'!$X$2:$Y$10,2))</f>
        <v>1,00</v>
      </c>
      <c r="U15" s="24" t="str">
        <f>VLOOKUP($J15,'320a'!$B$4:$K$11,VLOOKUP($G15,'320a'!$X$23:$Y$31,2))</f>
        <v>1,00</v>
      </c>
      <c r="V15" s="24" t="str">
        <f>VLOOKUP($J15,'320a'!$B$24:$K$33,VLOOKUP($G15,'320a'!$X$23:$Y$31,2))</f>
        <v>0,95</v>
      </c>
      <c r="W15" s="25">
        <f t="shared" si="1"/>
        <v>1</v>
      </c>
      <c r="X15" s="25">
        <f t="shared" si="2"/>
        <v>1</v>
      </c>
      <c r="Y15" s="25">
        <f t="shared" si="3"/>
        <v>1</v>
      </c>
      <c r="Z15" s="24" t="str">
        <f>VLOOKUP($J15,'320a'!$N$4:$W$11,VLOOKUP($G15,'320a'!$X$2:$Y$10,2,TRUE),TRUE)</f>
        <v>1,00</v>
      </c>
      <c r="AA15" s="24" t="str">
        <f>VLOOKUP($J15,'320a'!$N$24:$W$32,VLOOKUP($G15,'320a'!$X$2:$Y$10,2))</f>
        <v>0,97</v>
      </c>
      <c r="AB15" s="24" t="str">
        <f>VLOOKUP($J15,'320a'!$N$4:$W$11,VLOOKUP($G15,'320a'!$X$23:$Y$31,2,TRUE),TRUE)</f>
        <v>1,00</v>
      </c>
      <c r="AC15" s="24" t="str">
        <f>VLOOKUP($J15,'320a'!$N$24:$W$32,VLOOKUP($G15,'320a'!$X$23:$Y$31,2))</f>
        <v>0,96</v>
      </c>
      <c r="AD15" s="25">
        <f t="shared" si="4"/>
        <v>1</v>
      </c>
      <c r="AE15" s="25">
        <f t="shared" si="5"/>
        <v>1</v>
      </c>
      <c r="AF15" s="25">
        <f t="shared" si="6"/>
        <v>1</v>
      </c>
      <c r="AG15" s="20">
        <f>VLOOKUP(M15,'320a'!$B$4:$B$11,1)</f>
        <v>0</v>
      </c>
      <c r="AH15" s="24" t="str">
        <f>VLOOKUP($M15,'320b'!$B$4:$K$11,VLOOKUP($G15,'320a'!$X$2:$Y$10,2))</f>
        <v>1,00</v>
      </c>
      <c r="AI15" s="24" t="str">
        <f>VLOOKUP($M15,'320b'!$B$24:$K$32,VLOOKUP($G15,'320a'!$X$2:$Y$10,2))</f>
        <v>1,00</v>
      </c>
      <c r="AJ15" s="24" t="str">
        <f>VLOOKUP($M15,'320b'!$B$4:$K$11,VLOOKUP($G15,'320a'!$X$23:$Y$31,2))</f>
        <v>1,00</v>
      </c>
      <c r="AK15" s="24" t="str">
        <f>VLOOKUP($M15,'320b'!$B$24:$K$32,VLOOKUP($G15,'320a'!$X$23:$Y$31,2))</f>
        <v>1,00</v>
      </c>
      <c r="AL15" s="25">
        <f t="shared" si="7"/>
        <v>1</v>
      </c>
      <c r="AM15" s="25">
        <f t="shared" si="8"/>
        <v>1</v>
      </c>
      <c r="AN15" s="25">
        <f t="shared" si="9"/>
        <v>1</v>
      </c>
      <c r="AO15" s="24" t="str">
        <f>VLOOKUP($M15,'320b'!$N$4:$W$11,VLOOKUP($G15,'320a'!$X$2:$Y$10,2,TRUE),TRUE)</f>
        <v>1,00</v>
      </c>
      <c r="AP15" s="24" t="str">
        <f>VLOOKUP($M15,'320b'!$N$24:$W$32,VLOOKUP($G15,'320a'!$X$2:$Y$10,2))</f>
        <v>0,97</v>
      </c>
      <c r="AQ15" s="24" t="str">
        <f>VLOOKUP($M15,'320b'!$N$4:$W$11,VLOOKUP($G15,'320a'!$X$23:$Y$31,2,TRUE),TRUE)</f>
        <v>1,00</v>
      </c>
      <c r="AR15" s="24" t="str">
        <f>VLOOKUP($M15,'320b'!$N$24:$W$32,VLOOKUP($G15,'320a'!$X$23:$Y$31,2))</f>
        <v>1,00</v>
      </c>
      <c r="AS15" s="25">
        <f t="shared" si="10"/>
        <v>1</v>
      </c>
      <c r="AT15" s="25">
        <f t="shared" si="11"/>
        <v>1</v>
      </c>
      <c r="AU15" s="25">
        <f t="shared" si="12"/>
        <v>1</v>
      </c>
    </row>
    <row r="16" spans="1:47" ht="15" x14ac:dyDescent="0.25">
      <c r="B16" s="3"/>
      <c r="C16" s="3"/>
      <c r="D16" s="3"/>
      <c r="E16" s="3"/>
      <c r="F16" s="3"/>
      <c r="G16" s="3"/>
      <c r="H16" s="22">
        <f t="shared" si="13"/>
        <v>1</v>
      </c>
      <c r="I16" s="22">
        <f t="shared" si="14"/>
        <v>1</v>
      </c>
      <c r="J16" s="4">
        <f t="shared" si="0"/>
        <v>0</v>
      </c>
      <c r="K16" s="49">
        <f t="shared" si="15"/>
        <v>1</v>
      </c>
      <c r="L16" s="49">
        <f t="shared" si="16"/>
        <v>1</v>
      </c>
      <c r="M16" s="4">
        <f t="shared" si="17"/>
        <v>0</v>
      </c>
      <c r="N16" s="49">
        <f t="shared" si="18"/>
        <v>1</v>
      </c>
      <c r="O16" s="49">
        <f t="shared" si="19"/>
        <v>1</v>
      </c>
      <c r="Q16" s="24">
        <f>VLOOKUP(G16,'320a'!$X$2:$X$10,1)</f>
        <v>0</v>
      </c>
      <c r="R16" s="20">
        <f>VLOOKUP(J16,'320a'!$B$4:$B$11,1)</f>
        <v>0</v>
      </c>
      <c r="S16" s="24" t="str">
        <f>VLOOKUP($J16,'320a'!$B$4:$K$11,VLOOKUP($G16,'320a'!$X$2:$Y$10,2))</f>
        <v>1,00</v>
      </c>
      <c r="T16" s="24" t="str">
        <f>VLOOKUP($J16,'320a'!$B$24:$K$32,VLOOKUP($G16,'320a'!$X$2:$Y$10,2))</f>
        <v>1,00</v>
      </c>
      <c r="U16" s="24" t="str">
        <f>VLOOKUP($J16,'320a'!$B$4:$K$11,VLOOKUP($G16,'320a'!$X$23:$Y$31,2))</f>
        <v>1,00</v>
      </c>
      <c r="V16" s="24" t="str">
        <f>VLOOKUP($J16,'320a'!$B$24:$K$33,VLOOKUP($G16,'320a'!$X$23:$Y$31,2))</f>
        <v>0,95</v>
      </c>
      <c r="W16" s="25">
        <f t="shared" si="1"/>
        <v>1</v>
      </c>
      <c r="X16" s="25">
        <f t="shared" si="2"/>
        <v>1</v>
      </c>
      <c r="Y16" s="25">
        <f t="shared" si="3"/>
        <v>1</v>
      </c>
      <c r="Z16" s="24" t="str">
        <f>VLOOKUP($J16,'320a'!$N$4:$W$11,VLOOKUP($G16,'320a'!$X$2:$Y$10,2,TRUE),TRUE)</f>
        <v>1,00</v>
      </c>
      <c r="AA16" s="24" t="str">
        <f>VLOOKUP($J16,'320a'!$N$24:$W$32,VLOOKUP($G16,'320a'!$X$2:$Y$10,2))</f>
        <v>0,97</v>
      </c>
      <c r="AB16" s="24" t="str">
        <f>VLOOKUP($J16,'320a'!$N$4:$W$11,VLOOKUP($G16,'320a'!$X$23:$Y$31,2,TRUE),TRUE)</f>
        <v>1,00</v>
      </c>
      <c r="AC16" s="24" t="str">
        <f>VLOOKUP($J16,'320a'!$N$24:$W$32,VLOOKUP($G16,'320a'!$X$23:$Y$31,2))</f>
        <v>0,96</v>
      </c>
      <c r="AD16" s="25">
        <f t="shared" si="4"/>
        <v>1</v>
      </c>
      <c r="AE16" s="25">
        <f t="shared" si="5"/>
        <v>1</v>
      </c>
      <c r="AF16" s="25">
        <f t="shared" si="6"/>
        <v>1</v>
      </c>
      <c r="AG16" s="20">
        <f>VLOOKUP(M16,'320a'!$B$4:$B$11,1)</f>
        <v>0</v>
      </c>
      <c r="AH16" s="24" t="str">
        <f>VLOOKUP($M16,'320b'!$B$4:$K$11,VLOOKUP($G16,'320a'!$X$2:$Y$10,2))</f>
        <v>1,00</v>
      </c>
      <c r="AI16" s="24" t="str">
        <f>VLOOKUP($M16,'320b'!$B$24:$K$32,VLOOKUP($G16,'320a'!$X$2:$Y$10,2))</f>
        <v>1,00</v>
      </c>
      <c r="AJ16" s="24" t="str">
        <f>VLOOKUP($M16,'320b'!$B$4:$K$11,VLOOKUP($G16,'320a'!$X$23:$Y$31,2))</f>
        <v>1,00</v>
      </c>
      <c r="AK16" s="24" t="str">
        <f>VLOOKUP($M16,'320b'!$B$24:$K$32,VLOOKUP($G16,'320a'!$X$23:$Y$31,2))</f>
        <v>1,00</v>
      </c>
      <c r="AL16" s="25">
        <f t="shared" si="7"/>
        <v>1</v>
      </c>
      <c r="AM16" s="25">
        <f t="shared" si="8"/>
        <v>1</v>
      </c>
      <c r="AN16" s="25">
        <f t="shared" si="9"/>
        <v>1</v>
      </c>
      <c r="AO16" s="24" t="str">
        <f>VLOOKUP($M16,'320b'!$N$4:$W$11,VLOOKUP($G16,'320a'!$X$2:$Y$10,2,TRUE),TRUE)</f>
        <v>1,00</v>
      </c>
      <c r="AP16" s="24" t="str">
        <f>VLOOKUP($M16,'320b'!$N$24:$W$32,VLOOKUP($G16,'320a'!$X$2:$Y$10,2))</f>
        <v>0,97</v>
      </c>
      <c r="AQ16" s="24" t="str">
        <f>VLOOKUP($M16,'320b'!$N$4:$W$11,VLOOKUP($G16,'320a'!$X$23:$Y$31,2,TRUE),TRUE)</f>
        <v>1,00</v>
      </c>
      <c r="AR16" s="24" t="str">
        <f>VLOOKUP($M16,'320b'!$N$24:$W$32,VLOOKUP($G16,'320a'!$X$23:$Y$31,2))</f>
        <v>1,00</v>
      </c>
      <c r="AS16" s="25">
        <f t="shared" si="10"/>
        <v>1</v>
      </c>
      <c r="AT16" s="25">
        <f t="shared" si="11"/>
        <v>1</v>
      </c>
      <c r="AU16" s="25">
        <f t="shared" si="12"/>
        <v>1</v>
      </c>
    </row>
    <row r="17" spans="2:47" ht="15" x14ac:dyDescent="0.25">
      <c r="B17" s="3"/>
      <c r="C17" s="3"/>
      <c r="D17" s="3"/>
      <c r="E17" s="3"/>
      <c r="F17" s="3"/>
      <c r="G17" s="3"/>
      <c r="H17" s="22">
        <f t="shared" si="13"/>
        <v>1</v>
      </c>
      <c r="I17" s="22">
        <f t="shared" si="14"/>
        <v>1</v>
      </c>
      <c r="J17" s="4">
        <f t="shared" si="0"/>
        <v>0</v>
      </c>
      <c r="K17" s="49">
        <f t="shared" si="15"/>
        <v>1</v>
      </c>
      <c r="L17" s="49">
        <f t="shared" si="16"/>
        <v>1</v>
      </c>
      <c r="M17" s="4">
        <f t="shared" si="17"/>
        <v>0</v>
      </c>
      <c r="N17" s="49">
        <f t="shared" si="18"/>
        <v>1</v>
      </c>
      <c r="O17" s="49">
        <f t="shared" si="19"/>
        <v>1</v>
      </c>
      <c r="Q17" s="24">
        <f>VLOOKUP(G17,'320a'!$X$2:$X$10,1)</f>
        <v>0</v>
      </c>
      <c r="R17" s="20">
        <f>VLOOKUP(J17,'320a'!$B$4:$B$11,1)</f>
        <v>0</v>
      </c>
      <c r="S17" s="24" t="str">
        <f>VLOOKUP($J17,'320a'!$B$4:$K$11,VLOOKUP($G17,'320a'!$X$2:$Y$10,2))</f>
        <v>1,00</v>
      </c>
      <c r="T17" s="24" t="str">
        <f>VLOOKUP($J17,'320a'!$B$24:$K$32,VLOOKUP($G17,'320a'!$X$2:$Y$10,2))</f>
        <v>1,00</v>
      </c>
      <c r="U17" s="24" t="str">
        <f>VLOOKUP($J17,'320a'!$B$4:$K$11,VLOOKUP($G17,'320a'!$X$23:$Y$31,2))</f>
        <v>1,00</v>
      </c>
      <c r="V17" s="24" t="str">
        <f>VLOOKUP($J17,'320a'!$B$24:$K$33,VLOOKUP($G17,'320a'!$X$23:$Y$31,2))</f>
        <v>0,95</v>
      </c>
      <c r="W17" s="25">
        <f t="shared" si="1"/>
        <v>1</v>
      </c>
      <c r="X17" s="25">
        <f t="shared" si="2"/>
        <v>1</v>
      </c>
      <c r="Y17" s="25">
        <f t="shared" si="3"/>
        <v>1</v>
      </c>
      <c r="Z17" s="24" t="str">
        <f>VLOOKUP($J17,'320a'!$N$4:$W$11,VLOOKUP($G17,'320a'!$X$2:$Y$10,2,TRUE),TRUE)</f>
        <v>1,00</v>
      </c>
      <c r="AA17" s="24" t="str">
        <f>VLOOKUP($J17,'320a'!$N$24:$W$32,VLOOKUP($G17,'320a'!$X$2:$Y$10,2))</f>
        <v>0,97</v>
      </c>
      <c r="AB17" s="24" t="str">
        <f>VLOOKUP($J17,'320a'!$N$4:$W$11,VLOOKUP($G17,'320a'!$X$23:$Y$31,2,TRUE),TRUE)</f>
        <v>1,00</v>
      </c>
      <c r="AC17" s="24" t="str">
        <f>VLOOKUP($J17,'320a'!$N$24:$W$32,VLOOKUP($G17,'320a'!$X$23:$Y$31,2))</f>
        <v>0,96</v>
      </c>
      <c r="AD17" s="25">
        <f t="shared" si="4"/>
        <v>1</v>
      </c>
      <c r="AE17" s="25">
        <f t="shared" si="5"/>
        <v>1</v>
      </c>
      <c r="AF17" s="25">
        <f t="shared" si="6"/>
        <v>1</v>
      </c>
      <c r="AG17" s="20">
        <f>VLOOKUP(M17,'320a'!$B$4:$B$11,1)</f>
        <v>0</v>
      </c>
      <c r="AH17" s="24" t="str">
        <f>VLOOKUP($M17,'320b'!$B$4:$K$11,VLOOKUP($G17,'320a'!$X$2:$Y$10,2))</f>
        <v>1,00</v>
      </c>
      <c r="AI17" s="24" t="str">
        <f>VLOOKUP($M17,'320b'!$B$24:$K$32,VLOOKUP($G17,'320a'!$X$2:$Y$10,2))</f>
        <v>1,00</v>
      </c>
      <c r="AJ17" s="24" t="str">
        <f>VLOOKUP($M17,'320b'!$B$4:$K$11,VLOOKUP($G17,'320a'!$X$23:$Y$31,2))</f>
        <v>1,00</v>
      </c>
      <c r="AK17" s="24" t="str">
        <f>VLOOKUP($M17,'320b'!$B$24:$K$32,VLOOKUP($G17,'320a'!$X$23:$Y$31,2))</f>
        <v>1,00</v>
      </c>
      <c r="AL17" s="25">
        <f t="shared" si="7"/>
        <v>1</v>
      </c>
      <c r="AM17" s="25">
        <f t="shared" si="8"/>
        <v>1</v>
      </c>
      <c r="AN17" s="25">
        <f t="shared" si="9"/>
        <v>1</v>
      </c>
      <c r="AO17" s="24" t="str">
        <f>VLOOKUP($M17,'320b'!$N$4:$W$11,VLOOKUP($G17,'320a'!$X$2:$Y$10,2,TRUE),TRUE)</f>
        <v>1,00</v>
      </c>
      <c r="AP17" s="24" t="str">
        <f>VLOOKUP($M17,'320b'!$N$24:$W$32,VLOOKUP($G17,'320a'!$X$2:$Y$10,2))</f>
        <v>0,97</v>
      </c>
      <c r="AQ17" s="24" t="str">
        <f>VLOOKUP($M17,'320b'!$N$4:$W$11,VLOOKUP($G17,'320a'!$X$23:$Y$31,2,TRUE),TRUE)</f>
        <v>1,00</v>
      </c>
      <c r="AR17" s="24" t="str">
        <f>VLOOKUP($M17,'320b'!$N$24:$W$32,VLOOKUP($G17,'320a'!$X$23:$Y$31,2))</f>
        <v>1,00</v>
      </c>
      <c r="AS17" s="25">
        <f t="shared" si="10"/>
        <v>1</v>
      </c>
      <c r="AT17" s="25">
        <f t="shared" si="11"/>
        <v>1</v>
      </c>
      <c r="AU17" s="25">
        <f t="shared" si="12"/>
        <v>1</v>
      </c>
    </row>
    <row r="18" spans="2:47" ht="15" x14ac:dyDescent="0.25">
      <c r="B18" s="3"/>
      <c r="C18" s="3"/>
      <c r="D18" s="3"/>
      <c r="E18" s="3"/>
      <c r="F18" s="3"/>
      <c r="G18" s="3"/>
      <c r="H18" s="22">
        <f t="shared" si="13"/>
        <v>1</v>
      </c>
      <c r="I18" s="22">
        <f t="shared" si="14"/>
        <v>1</v>
      </c>
      <c r="J18" s="4">
        <f t="shared" si="0"/>
        <v>0</v>
      </c>
      <c r="K18" s="49">
        <f t="shared" si="15"/>
        <v>1</v>
      </c>
      <c r="L18" s="49">
        <f t="shared" si="16"/>
        <v>1</v>
      </c>
      <c r="M18" s="4">
        <f t="shared" si="17"/>
        <v>0</v>
      </c>
      <c r="N18" s="49">
        <f t="shared" si="18"/>
        <v>1</v>
      </c>
      <c r="O18" s="49">
        <f t="shared" si="19"/>
        <v>1</v>
      </c>
      <c r="Q18" s="24">
        <f>VLOOKUP(G18,'320a'!$X$2:$X$10,1)</f>
        <v>0</v>
      </c>
      <c r="R18" s="20">
        <f>VLOOKUP(J18,'320a'!$B$4:$B$11,1)</f>
        <v>0</v>
      </c>
      <c r="S18" s="24" t="str">
        <f>VLOOKUP($J18,'320a'!$B$4:$K$11,VLOOKUP($G18,'320a'!$X$2:$Y$10,2))</f>
        <v>1,00</v>
      </c>
      <c r="T18" s="24" t="str">
        <f>VLOOKUP($J18,'320a'!$B$24:$K$32,VLOOKUP($G18,'320a'!$X$2:$Y$10,2))</f>
        <v>1,00</v>
      </c>
      <c r="U18" s="24" t="str">
        <f>VLOOKUP($J18,'320a'!$B$4:$K$11,VLOOKUP($G18,'320a'!$X$23:$Y$31,2))</f>
        <v>1,00</v>
      </c>
      <c r="V18" s="24" t="str">
        <f>VLOOKUP($J18,'320a'!$B$24:$K$33,VLOOKUP($G18,'320a'!$X$23:$Y$31,2))</f>
        <v>0,95</v>
      </c>
      <c r="W18" s="25">
        <f t="shared" si="1"/>
        <v>1</v>
      </c>
      <c r="X18" s="25">
        <f t="shared" si="2"/>
        <v>1</v>
      </c>
      <c r="Y18" s="25">
        <f t="shared" si="3"/>
        <v>1</v>
      </c>
      <c r="Z18" s="24" t="str">
        <f>VLOOKUP($J18,'320a'!$N$4:$W$11,VLOOKUP($G18,'320a'!$X$2:$Y$10,2,TRUE),TRUE)</f>
        <v>1,00</v>
      </c>
      <c r="AA18" s="24" t="str">
        <f>VLOOKUP($J18,'320a'!$N$24:$W$32,VLOOKUP($G18,'320a'!$X$2:$Y$10,2))</f>
        <v>0,97</v>
      </c>
      <c r="AB18" s="24" t="str">
        <f>VLOOKUP($J18,'320a'!$N$4:$W$11,VLOOKUP($G18,'320a'!$X$23:$Y$31,2,TRUE),TRUE)</f>
        <v>1,00</v>
      </c>
      <c r="AC18" s="24" t="str">
        <f>VLOOKUP($J18,'320a'!$N$24:$W$32,VLOOKUP($G18,'320a'!$X$23:$Y$31,2))</f>
        <v>0,96</v>
      </c>
      <c r="AD18" s="25">
        <f t="shared" si="4"/>
        <v>1</v>
      </c>
      <c r="AE18" s="25">
        <f t="shared" si="5"/>
        <v>1</v>
      </c>
      <c r="AF18" s="25">
        <f t="shared" si="6"/>
        <v>1</v>
      </c>
      <c r="AG18" s="20">
        <f>VLOOKUP(M18,'320a'!$B$4:$B$11,1)</f>
        <v>0</v>
      </c>
      <c r="AH18" s="24" t="str">
        <f>VLOOKUP($M18,'320b'!$B$4:$K$11,VLOOKUP($G18,'320a'!$X$2:$Y$10,2))</f>
        <v>1,00</v>
      </c>
      <c r="AI18" s="24" t="str">
        <f>VLOOKUP($M18,'320b'!$B$24:$K$32,VLOOKUP($G18,'320a'!$X$2:$Y$10,2))</f>
        <v>1,00</v>
      </c>
      <c r="AJ18" s="24" t="str">
        <f>VLOOKUP($M18,'320b'!$B$4:$K$11,VLOOKUP($G18,'320a'!$X$23:$Y$31,2))</f>
        <v>1,00</v>
      </c>
      <c r="AK18" s="24" t="str">
        <f>VLOOKUP($M18,'320b'!$B$24:$K$32,VLOOKUP($G18,'320a'!$X$23:$Y$31,2))</f>
        <v>1,00</v>
      </c>
      <c r="AL18" s="25">
        <f t="shared" si="7"/>
        <v>1</v>
      </c>
      <c r="AM18" s="25">
        <f t="shared" si="8"/>
        <v>1</v>
      </c>
      <c r="AN18" s="25">
        <f t="shared" si="9"/>
        <v>1</v>
      </c>
      <c r="AO18" s="24" t="str">
        <f>VLOOKUP($M18,'320b'!$N$4:$W$11,VLOOKUP($G18,'320a'!$X$2:$Y$10,2,TRUE),TRUE)</f>
        <v>1,00</v>
      </c>
      <c r="AP18" s="24" t="str">
        <f>VLOOKUP($M18,'320b'!$N$24:$W$32,VLOOKUP($G18,'320a'!$X$2:$Y$10,2))</f>
        <v>0,97</v>
      </c>
      <c r="AQ18" s="24" t="str">
        <f>VLOOKUP($M18,'320b'!$N$4:$W$11,VLOOKUP($G18,'320a'!$X$23:$Y$31,2,TRUE),TRUE)</f>
        <v>1,00</v>
      </c>
      <c r="AR18" s="24" t="str">
        <f>VLOOKUP($M18,'320b'!$N$24:$W$32,VLOOKUP($G18,'320a'!$X$23:$Y$31,2))</f>
        <v>1,00</v>
      </c>
      <c r="AS18" s="25">
        <f t="shared" si="10"/>
        <v>1</v>
      </c>
      <c r="AT18" s="25">
        <f t="shared" si="11"/>
        <v>1</v>
      </c>
      <c r="AU18" s="25">
        <f t="shared" si="12"/>
        <v>1</v>
      </c>
    </row>
    <row r="31" spans="2:47" x14ac:dyDescent="0.2">
      <c r="N31" s="47"/>
    </row>
  </sheetData>
  <mergeCells count="5">
    <mergeCell ref="R1:AF1"/>
    <mergeCell ref="AG1:AU1"/>
    <mergeCell ref="J2:L2"/>
    <mergeCell ref="M2:O2"/>
    <mergeCell ref="H2:I2"/>
  </mergeCells>
  <printOptions horizontalCentered="1" verticalCentered="1" gridLines="1"/>
  <pageMargins left="0.19685039370078741" right="0.19685039370078741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1"/>
  <sheetViews>
    <sheetView workbookViewId="0">
      <selection activeCell="J7" sqref="J7:L7"/>
    </sheetView>
  </sheetViews>
  <sheetFormatPr defaultColWidth="13.42578125" defaultRowHeight="14.25" x14ac:dyDescent="0.2"/>
  <cols>
    <col min="1" max="1" width="9.28515625" style="100" customWidth="1"/>
    <col min="2" max="2" width="8.85546875" style="100" customWidth="1"/>
    <col min="3" max="3" width="10.85546875" style="100" customWidth="1"/>
    <col min="4" max="5" width="11.5703125" style="100" customWidth="1"/>
    <col min="6" max="6" width="13.42578125" style="100"/>
    <col min="7" max="7" width="12.140625" style="100" customWidth="1"/>
    <col min="8" max="8" width="13" style="100" customWidth="1"/>
    <col min="9" max="9" width="11.140625" style="100" customWidth="1"/>
    <col min="10" max="10" width="5" style="100" bestFit="1" customWidth="1"/>
    <col min="11" max="12" width="7.140625" style="100" bestFit="1" customWidth="1"/>
    <col min="13" max="13" width="5" style="100" bestFit="1" customWidth="1"/>
    <col min="14" max="14" width="7.140625" style="100" bestFit="1" customWidth="1"/>
    <col min="15" max="15" width="7.140625" style="100" customWidth="1"/>
    <col min="16" max="16384" width="13.42578125" style="100"/>
  </cols>
  <sheetData>
    <row r="1" spans="1:48" ht="15" customHeight="1" x14ac:dyDescent="0.25">
      <c r="A1" s="164" t="s">
        <v>273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S1" s="163" t="s">
        <v>104</v>
      </c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 t="s">
        <v>168</v>
      </c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</row>
    <row r="2" spans="1:48" s="104" customFormat="1" ht="86.25" customHeight="1" x14ac:dyDescent="0.25">
      <c r="B2" s="105" t="s">
        <v>14</v>
      </c>
      <c r="C2" s="105" t="s">
        <v>180</v>
      </c>
      <c r="D2" s="105" t="s">
        <v>15</v>
      </c>
      <c r="E2" s="105" t="s">
        <v>16</v>
      </c>
      <c r="F2" s="105" t="s">
        <v>170</v>
      </c>
      <c r="G2" s="105" t="s">
        <v>13</v>
      </c>
      <c r="H2" s="105" t="s">
        <v>165</v>
      </c>
      <c r="I2" s="105" t="s">
        <v>271</v>
      </c>
      <c r="J2" s="162" t="s">
        <v>107</v>
      </c>
      <c r="K2" s="162"/>
      <c r="L2" s="162"/>
      <c r="M2" s="162" t="s">
        <v>154</v>
      </c>
      <c r="N2" s="162"/>
      <c r="O2" s="162"/>
      <c r="Q2" s="105" t="s">
        <v>166</v>
      </c>
      <c r="R2" s="105" t="s">
        <v>89</v>
      </c>
      <c r="S2" s="105" t="s">
        <v>88</v>
      </c>
      <c r="T2" s="105" t="s">
        <v>90</v>
      </c>
      <c r="U2" s="105" t="s">
        <v>91</v>
      </c>
      <c r="V2" s="105" t="s">
        <v>92</v>
      </c>
      <c r="W2" s="105" t="s">
        <v>93</v>
      </c>
      <c r="X2" s="105" t="s">
        <v>94</v>
      </c>
      <c r="Y2" s="105" t="s">
        <v>95</v>
      </c>
      <c r="Z2" s="105" t="s">
        <v>96</v>
      </c>
      <c r="AA2" s="105" t="s">
        <v>90</v>
      </c>
      <c r="AB2" s="105" t="s">
        <v>91</v>
      </c>
      <c r="AC2" s="105" t="s">
        <v>92</v>
      </c>
      <c r="AD2" s="105" t="s">
        <v>93</v>
      </c>
      <c r="AE2" s="105" t="s">
        <v>94</v>
      </c>
      <c r="AF2" s="105" t="s">
        <v>95</v>
      </c>
      <c r="AG2" s="105" t="s">
        <v>96</v>
      </c>
      <c r="AH2" s="105" t="s">
        <v>88</v>
      </c>
      <c r="AI2" s="105" t="s">
        <v>90</v>
      </c>
      <c r="AJ2" s="105" t="s">
        <v>91</v>
      </c>
      <c r="AK2" s="105" t="s">
        <v>92</v>
      </c>
      <c r="AL2" s="105" t="s">
        <v>93</v>
      </c>
      <c r="AM2" s="105" t="s">
        <v>94</v>
      </c>
      <c r="AN2" s="105" t="s">
        <v>95</v>
      </c>
      <c r="AO2" s="105" t="s">
        <v>96</v>
      </c>
      <c r="AP2" s="105" t="s">
        <v>90</v>
      </c>
      <c r="AQ2" s="105" t="s">
        <v>91</v>
      </c>
      <c r="AR2" s="105" t="s">
        <v>92</v>
      </c>
      <c r="AS2" s="105" t="s">
        <v>93</v>
      </c>
      <c r="AT2" s="105" t="s">
        <v>94</v>
      </c>
      <c r="AU2" s="105" t="s">
        <v>95</v>
      </c>
      <c r="AV2" s="105" t="s">
        <v>96</v>
      </c>
    </row>
    <row r="3" spans="1:48" ht="20.25" customHeight="1" x14ac:dyDescent="0.2">
      <c r="B3" s="101"/>
      <c r="C3" s="101"/>
      <c r="D3" s="101"/>
      <c r="E3" s="101"/>
      <c r="F3" s="101"/>
      <c r="G3" s="101"/>
      <c r="H3" s="101"/>
      <c r="I3" s="101" t="s">
        <v>82</v>
      </c>
      <c r="J3" s="101"/>
      <c r="K3" s="50" t="s">
        <v>155</v>
      </c>
      <c r="L3" s="50" t="s">
        <v>156</v>
      </c>
      <c r="M3" s="101"/>
      <c r="N3" s="50" t="s">
        <v>155</v>
      </c>
      <c r="O3" s="50" t="s">
        <v>156</v>
      </c>
      <c r="R3" s="50"/>
      <c r="S3" s="50"/>
      <c r="T3" s="50" t="s">
        <v>157</v>
      </c>
      <c r="U3" s="50" t="s">
        <v>158</v>
      </c>
      <c r="V3" s="50" t="s">
        <v>159</v>
      </c>
      <c r="W3" s="50" t="s">
        <v>160</v>
      </c>
      <c r="X3" s="50" t="s">
        <v>97</v>
      </c>
      <c r="Y3" s="50" t="s">
        <v>97</v>
      </c>
      <c r="Z3" s="50" t="s">
        <v>97</v>
      </c>
      <c r="AA3" s="50" t="s">
        <v>161</v>
      </c>
      <c r="AB3" s="50" t="s">
        <v>162</v>
      </c>
      <c r="AC3" s="50" t="s">
        <v>163</v>
      </c>
      <c r="AD3" s="50" t="s">
        <v>164</v>
      </c>
      <c r="AE3" s="50" t="s">
        <v>102</v>
      </c>
      <c r="AF3" s="50" t="s">
        <v>102</v>
      </c>
      <c r="AG3" s="50" t="s">
        <v>102</v>
      </c>
      <c r="AH3" s="50"/>
      <c r="AI3" s="50" t="s">
        <v>157</v>
      </c>
      <c r="AJ3" s="50" t="s">
        <v>158</v>
      </c>
      <c r="AK3" s="50" t="s">
        <v>159</v>
      </c>
      <c r="AL3" s="50" t="s">
        <v>160</v>
      </c>
      <c r="AM3" s="50" t="s">
        <v>97</v>
      </c>
      <c r="AN3" s="50" t="s">
        <v>97</v>
      </c>
      <c r="AO3" s="50" t="s">
        <v>97</v>
      </c>
      <c r="AP3" s="50" t="s">
        <v>161</v>
      </c>
      <c r="AQ3" s="50" t="s">
        <v>162</v>
      </c>
      <c r="AR3" s="50" t="s">
        <v>163</v>
      </c>
      <c r="AS3" s="50" t="s">
        <v>164</v>
      </c>
      <c r="AT3" s="50" t="s">
        <v>102</v>
      </c>
      <c r="AU3" s="50" t="s">
        <v>102</v>
      </c>
      <c r="AV3" s="50" t="s">
        <v>102</v>
      </c>
    </row>
    <row r="4" spans="1:48" ht="15" x14ac:dyDescent="0.25">
      <c r="A4" s="100" t="s">
        <v>255</v>
      </c>
      <c r="B4" s="50">
        <v>1.2</v>
      </c>
      <c r="C4" s="50">
        <v>0</v>
      </c>
      <c r="D4" s="50"/>
      <c r="E4" s="50"/>
      <c r="F4" s="50">
        <v>0.15</v>
      </c>
      <c r="G4" s="50">
        <v>4.5</v>
      </c>
      <c r="H4" s="50">
        <v>1</v>
      </c>
      <c r="I4" s="50">
        <v>180</v>
      </c>
      <c r="J4" s="63">
        <f>IF(B4&gt;0,DEGREES(ATAN($G4/(C4+B4/2))),0)</f>
        <v>82.405356631408566</v>
      </c>
      <c r="K4" s="62">
        <f ca="1">Z4</f>
        <v>0.76</v>
      </c>
      <c r="L4" s="62">
        <f ca="1">AG4</f>
        <v>0.8600000000000001</v>
      </c>
      <c r="M4" s="4">
        <f>IF(D4&gt;0,DEGREES(ATAN(($G4+F4)/(E4+D4/2))),0)</f>
        <v>0</v>
      </c>
      <c r="N4" s="22">
        <f ca="1">AO4</f>
        <v>1</v>
      </c>
      <c r="O4" s="22">
        <f ca="1">AV4</f>
        <v>1</v>
      </c>
      <c r="Q4" s="102" t="str">
        <f>IF(H4=1,"320a","320b")</f>
        <v>320a</v>
      </c>
      <c r="R4" s="50">
        <f>VLOOKUP(I4,'320a'!$X$2:$X$10,1)</f>
        <v>180</v>
      </c>
      <c r="S4" s="50">
        <f>VLOOKUP(J4,'320a'!$B$4:$B$11,1)</f>
        <v>70</v>
      </c>
      <c r="T4" s="50" t="str">
        <f ca="1">VLOOKUP($J4,INDIRECT("'"&amp;$Q4&amp;"'!$B$4:$K$11"),VLOOKUP($I4,'320a'!$X$2:$Y$10,2))</f>
        <v>0,76</v>
      </c>
      <c r="U4" s="50" t="str">
        <f ca="1">VLOOKUP($J4,INDIRECT("'"&amp;$Q4&amp;"'!$B$24:$K$32"),VLOOKUP($I4,'320a'!$X$2:$Y$10,2))</f>
        <v>0,76</v>
      </c>
      <c r="V4" s="50" t="str">
        <f ca="1">VLOOKUP($J4,INDIRECT("'"&amp;$Q4&amp;"'!$B$4:$K$11"),VLOOKUP($I4,'320a'!$X$23:$Y$31,2))</f>
        <v>0,90</v>
      </c>
      <c r="W4" s="50" t="str">
        <f ca="1">VLOOKUP($J4,INDIRECT("'"&amp;$Q4&amp;"'!$B$24:$K$33"),VLOOKUP($I4,'320a'!$X$23:$Y$31,2))</f>
        <v>0,90</v>
      </c>
      <c r="X4" s="103">
        <f ca="1">(($J4-$S4)*U4+($S4+10-$J4)*T4)/10</f>
        <v>0.76</v>
      </c>
      <c r="Y4" s="103">
        <f ca="1">(($J4-$S4)*W4+($S4+10-$J4)*V4)/10</f>
        <v>0.9</v>
      </c>
      <c r="Z4" s="103">
        <f ca="1">(($I4-$R4)*Y4+($R4+45-$I4)*X4)/45</f>
        <v>0.76</v>
      </c>
      <c r="AA4" s="50" t="str">
        <f ca="1">VLOOKUP($J4,INDIRECT("'"&amp;Q4&amp;"'!$N$4:$W$11"),VLOOKUP($I4,'320a'!$X$2:$Y$10,2,TRUE),TRUE)</f>
        <v>0,86</v>
      </c>
      <c r="AB4" s="50" t="str">
        <f ca="1">VLOOKUP($J4,INDIRECT("'"&amp;Q4&amp;"'!$N$24:$W$32"),VLOOKUP($I4,'320a'!$X$2:$Y$10,2))</f>
        <v>0,86</v>
      </c>
      <c r="AC4" s="50" t="str">
        <f ca="1">VLOOKUP($J4,INDIRECT("'"&amp;Q4&amp;"'!$N$4:$W$11"),VLOOKUP($I4,'320a'!$X$23:$Y$31,2,TRUE),TRUE)</f>
        <v>0,71</v>
      </c>
      <c r="AD4" s="50" t="str">
        <f ca="1">VLOOKUP($J4,INDIRECT("'"&amp;Q4&amp;"'!$N$24:$W$32"),VLOOKUP($I4,'320a'!$X$23:$Y$31,2))</f>
        <v>0,71</v>
      </c>
      <c r="AE4" s="103">
        <f ca="1">(($J4-$S4)*AB4+($S4+10-$J4)*AA4)/10</f>
        <v>0.8600000000000001</v>
      </c>
      <c r="AF4" s="103">
        <f ca="1">(($J4-$S4)*AD4+($S4+10-$J4)*AC4)/10</f>
        <v>0.71</v>
      </c>
      <c r="AG4" s="103">
        <f ca="1">(($I4-$R4)*AF4+($R4+45-$I4)*AE4)/45</f>
        <v>0.8600000000000001</v>
      </c>
      <c r="AH4" s="50">
        <f>VLOOKUP(M4,'320a'!$B$4:$B$11,1)</f>
        <v>0</v>
      </c>
      <c r="AI4" s="50" t="str">
        <f ca="1">VLOOKUP($M4,INDIRECT("'"&amp;$Q4&amp;"'!$B$4:$K$11"),VLOOKUP($I4,'320a'!$X$2:$Y$10,2))</f>
        <v>1,00</v>
      </c>
      <c r="AJ4" s="50" t="str">
        <f ca="1">VLOOKUP($M4,INDIRECT("'"&amp;$Q4&amp;"'!$B$24:$K$32"),VLOOKUP($I4,'320a'!$X$2:$Y$10,2))</f>
        <v>0,97</v>
      </c>
      <c r="AK4" s="50" t="str">
        <f ca="1">VLOOKUP($M4,INDIRECT("'"&amp;$Q4&amp;"'!$B$4:$K$11"),VLOOKUP($I4,'320a'!$X$23:$Y$31,2))</f>
        <v>1,00</v>
      </c>
      <c r="AL4" s="50" t="str">
        <f ca="1">VLOOKUP($M4,INDIRECT("'"&amp;$Q4&amp;"'!$B$24:$K$32"),VLOOKUP($I4,'320a'!$X$23:$Y$31,2))</f>
        <v>0,99</v>
      </c>
      <c r="AM4" s="103">
        <f ca="1">(($M4-$AH4)*AJ4+($AH4+10-$M4)*AI4)/10</f>
        <v>1</v>
      </c>
      <c r="AN4" s="103">
        <f ca="1">(($M4-$AH4)*AL4+($AH4+10-$M4)*AK4)/10</f>
        <v>1</v>
      </c>
      <c r="AO4" s="103">
        <f ca="1">(($I4-$R4)*AN4+($R4+45-$I4)*AM4)/45</f>
        <v>1</v>
      </c>
      <c r="AP4" s="50" t="str">
        <f ca="1">VLOOKUP($M4,INDIRECT("'"&amp;Q4&amp;"'!$N$4:$W$11"),VLOOKUP($I4,'320a'!$X$2:$Y$10,2,TRUE),TRUE)</f>
        <v>1,00</v>
      </c>
      <c r="AQ4" s="50" t="str">
        <f ca="1">VLOOKUP($M4,INDIRECT("'"&amp;Q4&amp;"'!$N$24:$W$32"),VLOOKUP($I4,'320a'!$X$2:$Y$10,2))</f>
        <v>0,97</v>
      </c>
      <c r="AR4" s="50" t="str">
        <f ca="1">VLOOKUP($M4,INDIRECT("'"&amp;Q4&amp;"'!$N$4:$W$11"),VLOOKUP($I4,'320a'!$X$23:$Y$31,2,TRUE),TRUE)</f>
        <v>1,00</v>
      </c>
      <c r="AS4" s="50" t="str">
        <f ca="1">VLOOKUP($M4,INDIRECT("'"&amp;Q4&amp;"'!$N$24:$W$32"),VLOOKUP($I4,'320a'!$X$23:$Y$31,2))</f>
        <v>0,97</v>
      </c>
      <c r="AT4" s="103">
        <f ca="1">(($M4-$AH4)*AQ4+($AH4+10-$M4)*AP4)/10</f>
        <v>1</v>
      </c>
      <c r="AU4" s="103">
        <f ca="1">(($M4-$AH4)*AS4+($AH4+10-$M4)*AR4)/10</f>
        <v>1</v>
      </c>
      <c r="AV4" s="103">
        <f ca="1">(($I4-$R4)*AU4+($R4+45-$I4)*AT4)/45</f>
        <v>1</v>
      </c>
    </row>
    <row r="5" spans="1:48" ht="15" x14ac:dyDescent="0.25">
      <c r="A5" s="100" t="s">
        <v>256</v>
      </c>
      <c r="B5" s="50">
        <v>3.8</v>
      </c>
      <c r="C5" s="50">
        <v>0</v>
      </c>
      <c r="D5" s="50">
        <v>1.76</v>
      </c>
      <c r="E5" s="50">
        <v>1</v>
      </c>
      <c r="F5" s="50">
        <v>0.15</v>
      </c>
      <c r="G5" s="50">
        <v>0.4</v>
      </c>
      <c r="H5" s="50">
        <v>1</v>
      </c>
      <c r="I5" s="50">
        <v>90</v>
      </c>
      <c r="J5" s="63">
        <f t="shared" ref="J5:J18" si="0">IF(B5&gt;0,DEGREES(ATAN($G5/(C5+B5/2))),0)</f>
        <v>11.888658039627977</v>
      </c>
      <c r="K5" s="62">
        <f t="shared" ref="K5:K18" ca="1" si="1">Z5</f>
        <v>0.94055670980186012</v>
      </c>
      <c r="L5" s="62">
        <f t="shared" ref="L5:L18" ca="1" si="2">AG5</f>
        <v>0.98811134196037198</v>
      </c>
      <c r="M5" s="63">
        <f t="shared" ref="M5:M18" si="3">IF(D5&gt;0,DEGREES(ATAN(($G5+F5)/(E5+D5/2))),0)</f>
        <v>16.307005416313103</v>
      </c>
      <c r="N5" s="62">
        <f t="shared" ref="N5:N18" ca="1" si="4">AO5</f>
        <v>0.91846497291843432</v>
      </c>
      <c r="O5" s="62">
        <f t="shared" ref="O5:O18" ca="1" si="5">AV5</f>
        <v>0.98369299458368664</v>
      </c>
      <c r="Q5" s="102" t="str">
        <f t="shared" ref="Q5:Q18" si="6">IF(H5=1,"320a","320b")</f>
        <v>320a</v>
      </c>
      <c r="R5" s="50">
        <f>VLOOKUP(I5,'320a'!$X$2:$X$10,1)</f>
        <v>90</v>
      </c>
      <c r="S5" s="50">
        <f>VLOOKUP(J5,'320a'!$B$4:$B$11,1)</f>
        <v>10</v>
      </c>
      <c r="T5" s="50" t="str">
        <f ca="1">VLOOKUP($J5,INDIRECT("'"&amp;$Q5&amp;"'!$B$4:$K$11"),VLOOKUP($I5,'320a'!$X$2:$Y$10,2))</f>
        <v>0,95</v>
      </c>
      <c r="U5" s="50" t="str">
        <f ca="1">VLOOKUP($J5,INDIRECT("'"&amp;$Q5&amp;"'!$B$24:$K$32"),VLOOKUP($I5,'320a'!$X$2:$Y$10,2))</f>
        <v>0,90</v>
      </c>
      <c r="V5" s="50" t="str">
        <f ca="1">VLOOKUP($J5,INDIRECT("'"&amp;$Q5&amp;"'!$B$4:$K$11"),VLOOKUP($I5,'320a'!$X$23:$Y$31,2))</f>
        <v>0,97</v>
      </c>
      <c r="W5" s="50" t="str">
        <f ca="1">VLOOKUP($J5,INDIRECT("'"&amp;$Q5&amp;"'!$B$24:$K$33"),VLOOKUP($I5,'320a'!$X$23:$Y$31,2))</f>
        <v>0,93</v>
      </c>
      <c r="X5" s="103">
        <f t="shared" ref="X5:X18" ca="1" si="7">(($J5-$S5)*U5+($S5+10-$J5)*T5)/10</f>
        <v>0.94055670980186012</v>
      </c>
      <c r="Y5" s="103">
        <f t="shared" ref="Y5:Y18" ca="1" si="8">(($J5-$S5)*W5+($S5+10-$J5)*V5)/10</f>
        <v>0.96244536784148804</v>
      </c>
      <c r="Z5" s="103">
        <f t="shared" ref="Z5:Z18" ca="1" si="9">(($I5-$R5)*Y5+($R5+45-$I5)*X5)/45</f>
        <v>0.94055670980186012</v>
      </c>
      <c r="AA5" s="50" t="str">
        <f ca="1">VLOOKUP($J5,INDIRECT("'"&amp;Q5&amp;"'!$N$4:$W$11"),VLOOKUP($I5,'320a'!$X$2:$Y$10,2,TRUE),TRUE)</f>
        <v>0,99</v>
      </c>
      <c r="AB5" s="50" t="str">
        <f ca="1">VLOOKUP($J5,INDIRECT("'"&amp;Q5&amp;"'!$N$24:$W$32"),VLOOKUP($I5,'320a'!$X$2:$Y$10,2))</f>
        <v>0,98</v>
      </c>
      <c r="AC5" s="50" t="str">
        <f ca="1">VLOOKUP($J5,INDIRECT("'"&amp;Q5&amp;"'!$N$4:$W$11"),VLOOKUP($I5,'320a'!$X$23:$Y$31,2,TRUE),TRUE)</f>
        <v>0,99</v>
      </c>
      <c r="AD5" s="50" t="str">
        <f ca="1">VLOOKUP($J5,INDIRECT("'"&amp;Q5&amp;"'!$N$24:$W$32"),VLOOKUP($I5,'320a'!$X$23:$Y$31,2))</f>
        <v>0,99</v>
      </c>
      <c r="AE5" s="103">
        <f t="shared" ref="AE5:AE18" ca="1" si="10">(($J5-$S5)*AB5+($S5+10-$J5)*AA5)/10</f>
        <v>0.98811134196037198</v>
      </c>
      <c r="AF5" s="103">
        <f t="shared" ref="AF5:AF18" ca="1" si="11">(($J5-$S5)*AD5+($S5+10-$J5)*AC5)/10</f>
        <v>0.98999999999999988</v>
      </c>
      <c r="AG5" s="103">
        <f t="shared" ref="AG5:AG18" ca="1" si="12">(($I5-$R5)*AF5+($R5+45-$I5)*AE5)/45</f>
        <v>0.98811134196037198</v>
      </c>
      <c r="AH5" s="50">
        <f>VLOOKUP(M5,'320a'!$B$4:$B$11,1)</f>
        <v>10</v>
      </c>
      <c r="AI5" s="50" t="str">
        <f ca="1">VLOOKUP($M5,INDIRECT("'"&amp;$Q5&amp;"'!$B$4:$K$11"),VLOOKUP($I5,'320a'!$X$2:$Y$10,2))</f>
        <v>0,95</v>
      </c>
      <c r="AJ5" s="50" t="str">
        <f ca="1">VLOOKUP($M5,INDIRECT("'"&amp;$Q5&amp;"'!$B$24:$K$32"),VLOOKUP($I5,'320a'!$X$2:$Y$10,2))</f>
        <v>0,90</v>
      </c>
      <c r="AK5" s="50" t="str">
        <f ca="1">VLOOKUP($M5,INDIRECT("'"&amp;$Q5&amp;"'!$B$4:$K$11"),VLOOKUP($I5,'320a'!$X$23:$Y$31,2))</f>
        <v>0,97</v>
      </c>
      <c r="AL5" s="50" t="str">
        <f ca="1">VLOOKUP($M5,INDIRECT("'"&amp;$Q5&amp;"'!$B$24:$K$32"),VLOOKUP($I5,'320a'!$X$23:$Y$31,2))</f>
        <v>0,93</v>
      </c>
      <c r="AM5" s="103">
        <f t="shared" ref="AM5:AM18" ca="1" si="13">(($M5-$AH5)*AJ5+($AH5+10-$M5)*AI5)/10</f>
        <v>0.91846497291843432</v>
      </c>
      <c r="AN5" s="103">
        <f t="shared" ref="AN5:AN18" ca="1" si="14">(($M5-$AH5)*AL5+($AH5+10-$M5)*AK5)/10</f>
        <v>0.94477197833474769</v>
      </c>
      <c r="AO5" s="103">
        <f t="shared" ref="AO5:AO18" ca="1" si="15">(($I5-$R5)*AN5+($R5+45-$I5)*AM5)/45</f>
        <v>0.91846497291843432</v>
      </c>
      <c r="AP5" s="50" t="str">
        <f ca="1">VLOOKUP($M5,INDIRECT("'"&amp;Q5&amp;"'!$N$4:$W$11"),VLOOKUP($I5,'320a'!$X$2:$Y$10,2,TRUE),TRUE)</f>
        <v>0,99</v>
      </c>
      <c r="AQ5" s="50" t="str">
        <f ca="1">VLOOKUP($M5,INDIRECT("'"&amp;Q5&amp;"'!$N$24:$W$32"),VLOOKUP($I5,'320a'!$X$2:$Y$10,2))</f>
        <v>0,98</v>
      </c>
      <c r="AR5" s="50" t="str">
        <f ca="1">VLOOKUP($M5,INDIRECT("'"&amp;Q5&amp;"'!$N$4:$W$11"),VLOOKUP($I5,'320a'!$X$23:$Y$31,2,TRUE),TRUE)</f>
        <v>0,99</v>
      </c>
      <c r="AS5" s="50" t="str">
        <f ca="1">VLOOKUP($M5,INDIRECT("'"&amp;Q5&amp;"'!$N$24:$W$32"),VLOOKUP($I5,'320a'!$X$23:$Y$31,2))</f>
        <v>0,99</v>
      </c>
      <c r="AT5" s="103">
        <f t="shared" ref="AT5:AT18" ca="1" si="16">(($M5-$AH5)*AQ5+($AH5+10-$M5)*AP5)/10</f>
        <v>0.98369299458368675</v>
      </c>
      <c r="AU5" s="103">
        <f t="shared" ref="AU5:AU18" ca="1" si="17">(($M5-$AH5)*AS5+($AH5+10-$M5)*AR5)/10</f>
        <v>0.98999999999999988</v>
      </c>
      <c r="AV5" s="103">
        <f t="shared" ref="AV5:AV18" ca="1" si="18">(($I5-$R5)*AU5+($R5+45-$I5)*AT5)/45</f>
        <v>0.98369299458368664</v>
      </c>
    </row>
    <row r="6" spans="1:48" ht="15" x14ac:dyDescent="0.25">
      <c r="A6" s="100" t="s">
        <v>257</v>
      </c>
      <c r="B6" s="50">
        <v>3.8</v>
      </c>
      <c r="C6" s="50">
        <v>0</v>
      </c>
      <c r="D6" s="50">
        <v>1.72</v>
      </c>
      <c r="E6" s="50">
        <v>1</v>
      </c>
      <c r="F6" s="50">
        <v>0.15</v>
      </c>
      <c r="G6" s="50">
        <v>0.4</v>
      </c>
      <c r="H6" s="50">
        <v>1</v>
      </c>
      <c r="I6" s="50">
        <v>90</v>
      </c>
      <c r="J6" s="63">
        <f t="shared" si="0"/>
        <v>11.888658039627977</v>
      </c>
      <c r="K6" s="62">
        <f t="shared" ca="1" si="1"/>
        <v>0.94055670980186012</v>
      </c>
      <c r="L6" s="62">
        <f t="shared" ca="1" si="2"/>
        <v>0.98811134196037198</v>
      </c>
      <c r="M6" s="63">
        <f t="shared" si="3"/>
        <v>16.472891714736615</v>
      </c>
      <c r="N6" s="62">
        <f t="shared" ca="1" si="4"/>
        <v>0.91763554142631687</v>
      </c>
      <c r="O6" s="62">
        <f t="shared" ca="1" si="5"/>
        <v>0.98352710828526335</v>
      </c>
      <c r="Q6" s="102" t="str">
        <f t="shared" si="6"/>
        <v>320a</v>
      </c>
      <c r="R6" s="50">
        <f>VLOOKUP(I6,'320a'!$X$2:$X$10,1)</f>
        <v>90</v>
      </c>
      <c r="S6" s="50">
        <f>VLOOKUP(J6,'320a'!$B$4:$B$11,1)</f>
        <v>10</v>
      </c>
      <c r="T6" s="50" t="str">
        <f ca="1">VLOOKUP($J6,INDIRECT("'"&amp;$Q6&amp;"'!$B$4:$K$11"),VLOOKUP($I6,'320a'!$X$2:$Y$10,2))</f>
        <v>0,95</v>
      </c>
      <c r="U6" s="50" t="str">
        <f ca="1">VLOOKUP($J6,INDIRECT("'"&amp;$Q6&amp;"'!$B$24:$K$32"),VLOOKUP($I6,'320a'!$X$2:$Y$10,2))</f>
        <v>0,90</v>
      </c>
      <c r="V6" s="50" t="str">
        <f ca="1">VLOOKUP($J6,INDIRECT("'"&amp;$Q6&amp;"'!$B$4:$K$11"),VLOOKUP($I6,'320a'!$X$23:$Y$31,2))</f>
        <v>0,97</v>
      </c>
      <c r="W6" s="50" t="str">
        <f ca="1">VLOOKUP($J6,INDIRECT("'"&amp;$Q6&amp;"'!$B$24:$K$33"),VLOOKUP($I6,'320a'!$X$23:$Y$31,2))</f>
        <v>0,93</v>
      </c>
      <c r="X6" s="103">
        <f t="shared" ca="1" si="7"/>
        <v>0.94055670980186012</v>
      </c>
      <c r="Y6" s="103">
        <f t="shared" ca="1" si="8"/>
        <v>0.96244536784148804</v>
      </c>
      <c r="Z6" s="103">
        <f t="shared" ca="1" si="9"/>
        <v>0.94055670980186012</v>
      </c>
      <c r="AA6" s="50" t="str">
        <f ca="1">VLOOKUP($J6,INDIRECT("'"&amp;Q6&amp;"'!$N$4:$W$11"),VLOOKUP($I6,'320a'!$X$2:$Y$10,2,TRUE),TRUE)</f>
        <v>0,99</v>
      </c>
      <c r="AB6" s="50" t="str">
        <f ca="1">VLOOKUP($J6,INDIRECT("'"&amp;Q6&amp;"'!$N$24:$W$32"),VLOOKUP($I6,'320a'!$X$2:$Y$10,2))</f>
        <v>0,98</v>
      </c>
      <c r="AC6" s="50" t="str">
        <f ca="1">VLOOKUP($J6,INDIRECT("'"&amp;Q6&amp;"'!$N$4:$W$11"),VLOOKUP($I6,'320a'!$X$23:$Y$31,2,TRUE),TRUE)</f>
        <v>0,99</v>
      </c>
      <c r="AD6" s="50" t="str">
        <f ca="1">VLOOKUP($J6,INDIRECT("'"&amp;Q6&amp;"'!$N$24:$W$32"),VLOOKUP($I6,'320a'!$X$23:$Y$31,2))</f>
        <v>0,99</v>
      </c>
      <c r="AE6" s="103">
        <f t="shared" ca="1" si="10"/>
        <v>0.98811134196037198</v>
      </c>
      <c r="AF6" s="103">
        <f t="shared" ca="1" si="11"/>
        <v>0.98999999999999988</v>
      </c>
      <c r="AG6" s="103">
        <f t="shared" ca="1" si="12"/>
        <v>0.98811134196037198</v>
      </c>
      <c r="AH6" s="50">
        <f>VLOOKUP(M6,'320a'!$B$4:$B$11,1)</f>
        <v>10</v>
      </c>
      <c r="AI6" s="50" t="str">
        <f ca="1">VLOOKUP($M6,INDIRECT("'"&amp;$Q6&amp;"'!$B$4:$K$11"),VLOOKUP($I6,'320a'!$X$2:$Y$10,2))</f>
        <v>0,95</v>
      </c>
      <c r="AJ6" s="50" t="str">
        <f ca="1">VLOOKUP($M6,INDIRECT("'"&amp;$Q6&amp;"'!$B$24:$K$32"),VLOOKUP($I6,'320a'!$X$2:$Y$10,2))</f>
        <v>0,90</v>
      </c>
      <c r="AK6" s="50" t="str">
        <f ca="1">VLOOKUP($M6,INDIRECT("'"&amp;$Q6&amp;"'!$B$4:$K$11"),VLOOKUP($I6,'320a'!$X$23:$Y$31,2))</f>
        <v>0,97</v>
      </c>
      <c r="AL6" s="50" t="str">
        <f ca="1">VLOOKUP($M6,INDIRECT("'"&amp;$Q6&amp;"'!$B$24:$K$32"),VLOOKUP($I6,'320a'!$X$23:$Y$31,2))</f>
        <v>0,93</v>
      </c>
      <c r="AM6" s="103">
        <f t="shared" ca="1" si="13"/>
        <v>0.91763554142631687</v>
      </c>
      <c r="AN6" s="103">
        <f t="shared" ca="1" si="14"/>
        <v>0.94410843314105364</v>
      </c>
      <c r="AO6" s="103">
        <f t="shared" ca="1" si="15"/>
        <v>0.91763554142631687</v>
      </c>
      <c r="AP6" s="50" t="str">
        <f ca="1">VLOOKUP($M6,INDIRECT("'"&amp;Q6&amp;"'!$N$4:$W$11"),VLOOKUP($I6,'320a'!$X$2:$Y$10,2,TRUE),TRUE)</f>
        <v>0,99</v>
      </c>
      <c r="AQ6" s="50" t="str">
        <f ca="1">VLOOKUP($M6,INDIRECT("'"&amp;Q6&amp;"'!$N$24:$W$32"),VLOOKUP($I6,'320a'!$X$2:$Y$10,2))</f>
        <v>0,98</v>
      </c>
      <c r="AR6" s="50" t="str">
        <f ca="1">VLOOKUP($M6,INDIRECT("'"&amp;Q6&amp;"'!$N$4:$W$11"),VLOOKUP($I6,'320a'!$X$23:$Y$31,2,TRUE),TRUE)</f>
        <v>0,99</v>
      </c>
      <c r="AS6" s="50" t="str">
        <f ca="1">VLOOKUP($M6,INDIRECT("'"&amp;Q6&amp;"'!$N$24:$W$32"),VLOOKUP($I6,'320a'!$X$23:$Y$31,2))</f>
        <v>0,99</v>
      </c>
      <c r="AT6" s="103">
        <f t="shared" ca="1" si="16"/>
        <v>0.98352710828526335</v>
      </c>
      <c r="AU6" s="103">
        <f t="shared" ca="1" si="17"/>
        <v>0.98999999999999988</v>
      </c>
      <c r="AV6" s="103">
        <f t="shared" ca="1" si="18"/>
        <v>0.98352710828526335</v>
      </c>
    </row>
    <row r="7" spans="1:48" ht="15" x14ac:dyDescent="0.25">
      <c r="A7" s="100" t="s">
        <v>272</v>
      </c>
      <c r="B7" s="50">
        <v>0.4</v>
      </c>
      <c r="C7" s="50">
        <v>0</v>
      </c>
      <c r="D7" s="50"/>
      <c r="E7" s="50"/>
      <c r="F7" s="50">
        <v>0.1</v>
      </c>
      <c r="G7" s="50">
        <v>3.8</v>
      </c>
      <c r="H7" s="50">
        <v>2</v>
      </c>
      <c r="I7" s="50">
        <v>0</v>
      </c>
      <c r="J7" s="63">
        <f t="shared" si="0"/>
        <v>86.987212495816664</v>
      </c>
      <c r="K7" s="62">
        <f t="shared" ca="1" si="1"/>
        <v>1</v>
      </c>
      <c r="L7" s="62">
        <f t="shared" ca="1" si="2"/>
        <v>0.92000000000000015</v>
      </c>
      <c r="M7" s="4">
        <f t="shared" si="3"/>
        <v>0</v>
      </c>
      <c r="N7" s="22">
        <f t="shared" ca="1" si="4"/>
        <v>1</v>
      </c>
      <c r="O7" s="22">
        <f t="shared" ca="1" si="5"/>
        <v>1</v>
      </c>
      <c r="Q7" s="102" t="str">
        <f t="shared" si="6"/>
        <v>320b</v>
      </c>
      <c r="R7" s="50">
        <f>VLOOKUP(I7,'320a'!$X$2:$X$10,1)</f>
        <v>0</v>
      </c>
      <c r="S7" s="50">
        <f>VLOOKUP(J7,'320a'!$B$4:$B$11,1)</f>
        <v>70</v>
      </c>
      <c r="T7" s="50" t="str">
        <f ca="1">VLOOKUP($J7,INDIRECT("'"&amp;$Q7&amp;"'!$B$4:$K$11"),VLOOKUP($I7,'320a'!$X$2:$Y$10,2))</f>
        <v>1,00</v>
      </c>
      <c r="U7" s="50" t="str">
        <f ca="1">VLOOKUP($J7,INDIRECT("'"&amp;$Q7&amp;"'!$B$24:$K$32"),VLOOKUP($I7,'320a'!$X$2:$Y$10,2))</f>
        <v>1,00</v>
      </c>
      <c r="V7" s="50" t="str">
        <f ca="1">VLOOKUP($J7,INDIRECT("'"&amp;$Q7&amp;"'!$B$4:$K$11"),VLOOKUP($I7,'320a'!$X$23:$Y$31,2))</f>
        <v>1,00</v>
      </c>
      <c r="W7" s="50" t="str">
        <f ca="1">VLOOKUP($J7,INDIRECT("'"&amp;$Q7&amp;"'!$B$24:$K$33"),VLOOKUP($I7,'320a'!$X$23:$Y$31,2))</f>
        <v>1,00</v>
      </c>
      <c r="X7" s="103">
        <f t="shared" ca="1" si="7"/>
        <v>1</v>
      </c>
      <c r="Y7" s="103">
        <f t="shared" ca="1" si="8"/>
        <v>1</v>
      </c>
      <c r="Z7" s="103">
        <f t="shared" ca="1" si="9"/>
        <v>1</v>
      </c>
      <c r="AA7" s="50" t="str">
        <f ca="1">VLOOKUP($J7,INDIRECT("'"&amp;Q7&amp;"'!$N$4:$W$11"),VLOOKUP($I7,'320a'!$X$2:$Y$10,2,TRUE),TRUE)</f>
        <v>0,92</v>
      </c>
      <c r="AB7" s="50" t="str">
        <f ca="1">VLOOKUP($J7,INDIRECT("'"&amp;Q7&amp;"'!$N$24:$W$32"),VLOOKUP($I7,'320a'!$X$2:$Y$10,2))</f>
        <v>0,92</v>
      </c>
      <c r="AC7" s="50" t="str">
        <f ca="1">VLOOKUP($J7,INDIRECT("'"&amp;Q7&amp;"'!$N$4:$W$11"),VLOOKUP($I7,'320a'!$X$23:$Y$31,2,TRUE),TRUE)</f>
        <v>1,00</v>
      </c>
      <c r="AD7" s="50" t="str">
        <f ca="1">VLOOKUP($J7,INDIRECT("'"&amp;Q7&amp;"'!$N$24:$W$32"),VLOOKUP($I7,'320a'!$X$23:$Y$31,2))</f>
        <v>1,00</v>
      </c>
      <c r="AE7" s="103">
        <f t="shared" ca="1" si="10"/>
        <v>0.92000000000000015</v>
      </c>
      <c r="AF7" s="103">
        <f t="shared" ca="1" si="11"/>
        <v>1</v>
      </c>
      <c r="AG7" s="103">
        <f t="shared" ca="1" si="12"/>
        <v>0.92000000000000015</v>
      </c>
      <c r="AH7" s="50">
        <f>VLOOKUP(M7,'320a'!$B$4:$B$11,1)</f>
        <v>0</v>
      </c>
      <c r="AI7" s="50" t="str">
        <f ca="1">VLOOKUP($M7,INDIRECT("'"&amp;$Q7&amp;"'!$B$4:$K$11"),VLOOKUP($I7,'320a'!$X$2:$Y$10,2))</f>
        <v>1,00</v>
      </c>
      <c r="AJ7" s="50" t="str">
        <f ca="1">VLOOKUP($M7,INDIRECT("'"&amp;$Q7&amp;"'!$B$24:$K$32"),VLOOKUP($I7,'320a'!$X$2:$Y$10,2))</f>
        <v>1,00</v>
      </c>
      <c r="AK7" s="50" t="str">
        <f ca="1">VLOOKUP($M7,INDIRECT("'"&amp;$Q7&amp;"'!$B$4:$K$11"),VLOOKUP($I7,'320a'!$X$23:$Y$31,2))</f>
        <v>1,00</v>
      </c>
      <c r="AL7" s="50" t="str">
        <f ca="1">VLOOKUP($M7,INDIRECT("'"&amp;$Q7&amp;"'!$B$24:$K$32"),VLOOKUP($I7,'320a'!$X$23:$Y$31,2))</f>
        <v>1,00</v>
      </c>
      <c r="AM7" s="103">
        <f t="shared" ca="1" si="13"/>
        <v>1</v>
      </c>
      <c r="AN7" s="103">
        <f t="shared" ca="1" si="14"/>
        <v>1</v>
      </c>
      <c r="AO7" s="103">
        <f t="shared" ca="1" si="15"/>
        <v>1</v>
      </c>
      <c r="AP7" s="50" t="str">
        <f ca="1">VLOOKUP($M7,INDIRECT("'"&amp;Q7&amp;"'!$N$4:$W$11"),VLOOKUP($I7,'320a'!$X$2:$Y$10,2,TRUE),TRUE)</f>
        <v>1,00</v>
      </c>
      <c r="AQ7" s="50" t="str">
        <f ca="1">VLOOKUP($M7,INDIRECT("'"&amp;Q7&amp;"'!$N$24:$W$32"),VLOOKUP($I7,'320a'!$X$2:$Y$10,2))</f>
        <v>0,97</v>
      </c>
      <c r="AR7" s="50" t="str">
        <f ca="1">VLOOKUP($M7,INDIRECT("'"&amp;Q7&amp;"'!$N$4:$W$11"),VLOOKUP($I7,'320a'!$X$23:$Y$31,2,TRUE),TRUE)</f>
        <v>1,00</v>
      </c>
      <c r="AS7" s="50" t="str">
        <f ca="1">VLOOKUP($M7,INDIRECT("'"&amp;Q7&amp;"'!$N$24:$W$32"),VLOOKUP($I7,'320a'!$X$23:$Y$31,2))</f>
        <v>1,00</v>
      </c>
      <c r="AT7" s="103">
        <f t="shared" ca="1" si="16"/>
        <v>1</v>
      </c>
      <c r="AU7" s="103">
        <f t="shared" ca="1" si="17"/>
        <v>1</v>
      </c>
      <c r="AV7" s="103">
        <f t="shared" ca="1" si="18"/>
        <v>1</v>
      </c>
    </row>
    <row r="8" spans="1:48" ht="15" x14ac:dyDescent="0.25">
      <c r="B8" s="50"/>
      <c r="C8" s="50"/>
      <c r="D8" s="50"/>
      <c r="E8" s="50"/>
      <c r="F8" s="50">
        <v>0.1</v>
      </c>
      <c r="G8" s="50"/>
      <c r="H8" s="50"/>
      <c r="I8" s="50"/>
      <c r="J8" s="4">
        <f t="shared" si="0"/>
        <v>0</v>
      </c>
      <c r="K8" s="22">
        <f t="shared" ca="1" si="1"/>
        <v>1</v>
      </c>
      <c r="L8" s="22">
        <f t="shared" ca="1" si="2"/>
        <v>1</v>
      </c>
      <c r="M8" s="4">
        <f t="shared" si="3"/>
        <v>0</v>
      </c>
      <c r="N8" s="22">
        <f t="shared" ca="1" si="4"/>
        <v>1</v>
      </c>
      <c r="O8" s="22">
        <f t="shared" ca="1" si="5"/>
        <v>1</v>
      </c>
      <c r="Q8" s="102" t="str">
        <f t="shared" si="6"/>
        <v>320b</v>
      </c>
      <c r="R8" s="50">
        <f>VLOOKUP(I8,'320a'!$X$2:$X$10,1)</f>
        <v>0</v>
      </c>
      <c r="S8" s="50">
        <f>VLOOKUP(J8,'320a'!$B$4:$B$11,1)</f>
        <v>0</v>
      </c>
      <c r="T8" s="50" t="str">
        <f ca="1">VLOOKUP($J8,INDIRECT("'"&amp;$Q8&amp;"'!$B$4:$K$11"),VLOOKUP($I8,'320a'!$X$2:$Y$10,2))</f>
        <v>1,00</v>
      </c>
      <c r="U8" s="50" t="str">
        <f ca="1">VLOOKUP($J8,INDIRECT("'"&amp;$Q8&amp;"'!$B$24:$K$32"),VLOOKUP($I8,'320a'!$X$2:$Y$10,2))</f>
        <v>1,00</v>
      </c>
      <c r="V8" s="50" t="str">
        <f ca="1">VLOOKUP($J8,INDIRECT("'"&amp;$Q8&amp;"'!$B$4:$K$11"),VLOOKUP($I8,'320a'!$X$23:$Y$31,2))</f>
        <v>1,00</v>
      </c>
      <c r="W8" s="50" t="str">
        <f ca="1">VLOOKUP($J8,INDIRECT("'"&amp;$Q8&amp;"'!$B$24:$K$33"),VLOOKUP($I8,'320a'!$X$23:$Y$31,2))</f>
        <v>1,00</v>
      </c>
      <c r="X8" s="103">
        <f t="shared" ca="1" si="7"/>
        <v>1</v>
      </c>
      <c r="Y8" s="103">
        <f t="shared" ca="1" si="8"/>
        <v>1</v>
      </c>
      <c r="Z8" s="103">
        <f t="shared" ca="1" si="9"/>
        <v>1</v>
      </c>
      <c r="AA8" s="50" t="str">
        <f ca="1">VLOOKUP($J8,INDIRECT("'"&amp;Q8&amp;"'!$N$4:$W$11"),VLOOKUP($I8,'320a'!$X$2:$Y$10,2,TRUE),TRUE)</f>
        <v>1,00</v>
      </c>
      <c r="AB8" s="50" t="str">
        <f ca="1">VLOOKUP($J8,INDIRECT("'"&amp;Q8&amp;"'!$N$24:$W$32"),VLOOKUP($I8,'320a'!$X$2:$Y$10,2))</f>
        <v>0,97</v>
      </c>
      <c r="AC8" s="50" t="str">
        <f ca="1">VLOOKUP($J8,INDIRECT("'"&amp;Q8&amp;"'!$N$4:$W$11"),VLOOKUP($I8,'320a'!$X$23:$Y$31,2,TRUE),TRUE)</f>
        <v>1,00</v>
      </c>
      <c r="AD8" s="50" t="str">
        <f ca="1">VLOOKUP($J8,INDIRECT("'"&amp;Q8&amp;"'!$N$24:$W$32"),VLOOKUP($I8,'320a'!$X$23:$Y$31,2))</f>
        <v>1,00</v>
      </c>
      <c r="AE8" s="103">
        <f t="shared" ca="1" si="10"/>
        <v>1</v>
      </c>
      <c r="AF8" s="103">
        <f t="shared" ca="1" si="11"/>
        <v>1</v>
      </c>
      <c r="AG8" s="103">
        <f t="shared" ca="1" si="12"/>
        <v>1</v>
      </c>
      <c r="AH8" s="50">
        <f>VLOOKUP(M8,'320a'!$B$4:$B$11,1)</f>
        <v>0</v>
      </c>
      <c r="AI8" s="50" t="str">
        <f ca="1">VLOOKUP($M8,INDIRECT("'"&amp;$Q8&amp;"'!$B$4:$K$11"),VLOOKUP($I8,'320a'!$X$2:$Y$10,2))</f>
        <v>1,00</v>
      </c>
      <c r="AJ8" s="50" t="str">
        <f ca="1">VLOOKUP($M8,INDIRECT("'"&amp;$Q8&amp;"'!$B$24:$K$32"),VLOOKUP($I8,'320a'!$X$2:$Y$10,2))</f>
        <v>1,00</v>
      </c>
      <c r="AK8" s="50" t="str">
        <f ca="1">VLOOKUP($M8,INDIRECT("'"&amp;$Q8&amp;"'!$B$4:$K$11"),VLOOKUP($I8,'320a'!$X$23:$Y$31,2))</f>
        <v>1,00</v>
      </c>
      <c r="AL8" s="50" t="str">
        <f ca="1">VLOOKUP($M8,INDIRECT("'"&amp;$Q8&amp;"'!$B$24:$K$32"),VLOOKUP($I8,'320a'!$X$23:$Y$31,2))</f>
        <v>1,00</v>
      </c>
      <c r="AM8" s="103">
        <f t="shared" ca="1" si="13"/>
        <v>1</v>
      </c>
      <c r="AN8" s="103">
        <f t="shared" ca="1" si="14"/>
        <v>1</v>
      </c>
      <c r="AO8" s="103">
        <f t="shared" ca="1" si="15"/>
        <v>1</v>
      </c>
      <c r="AP8" s="50" t="str">
        <f ca="1">VLOOKUP($M8,INDIRECT("'"&amp;Q8&amp;"'!$N$4:$W$11"),VLOOKUP($I8,'320a'!$X$2:$Y$10,2,TRUE),TRUE)</f>
        <v>1,00</v>
      </c>
      <c r="AQ8" s="50" t="str">
        <f ca="1">VLOOKUP($M8,INDIRECT("'"&amp;Q8&amp;"'!$N$24:$W$32"),VLOOKUP($I8,'320a'!$X$2:$Y$10,2))</f>
        <v>0,97</v>
      </c>
      <c r="AR8" s="50" t="str">
        <f ca="1">VLOOKUP($M8,INDIRECT("'"&amp;Q8&amp;"'!$N$4:$W$11"),VLOOKUP($I8,'320a'!$X$23:$Y$31,2,TRUE),TRUE)</f>
        <v>1,00</v>
      </c>
      <c r="AS8" s="50" t="str">
        <f ca="1">VLOOKUP($M8,INDIRECT("'"&amp;Q8&amp;"'!$N$24:$W$32"),VLOOKUP($I8,'320a'!$X$23:$Y$31,2))</f>
        <v>1,00</v>
      </c>
      <c r="AT8" s="103">
        <f t="shared" ca="1" si="16"/>
        <v>1</v>
      </c>
      <c r="AU8" s="103">
        <f t="shared" ca="1" si="17"/>
        <v>1</v>
      </c>
      <c r="AV8" s="103">
        <f t="shared" ca="1" si="18"/>
        <v>1</v>
      </c>
    </row>
    <row r="9" spans="1:48" ht="15" x14ac:dyDescent="0.25">
      <c r="B9" s="50"/>
      <c r="C9" s="50"/>
      <c r="D9" s="50"/>
      <c r="E9" s="50"/>
      <c r="F9" s="50">
        <v>0.1</v>
      </c>
      <c r="G9" s="50"/>
      <c r="H9" s="50"/>
      <c r="I9" s="50"/>
      <c r="J9" s="4">
        <f t="shared" si="0"/>
        <v>0</v>
      </c>
      <c r="K9" s="22">
        <f t="shared" ca="1" si="1"/>
        <v>1</v>
      </c>
      <c r="L9" s="22">
        <f t="shared" ca="1" si="2"/>
        <v>1</v>
      </c>
      <c r="M9" s="4">
        <f t="shared" si="3"/>
        <v>0</v>
      </c>
      <c r="N9" s="22">
        <f t="shared" ca="1" si="4"/>
        <v>1</v>
      </c>
      <c r="O9" s="22">
        <f t="shared" ca="1" si="5"/>
        <v>1</v>
      </c>
      <c r="Q9" s="102" t="str">
        <f t="shared" si="6"/>
        <v>320b</v>
      </c>
      <c r="R9" s="50">
        <f>VLOOKUP(I9,'320a'!$X$2:$X$10,1)</f>
        <v>0</v>
      </c>
      <c r="S9" s="50">
        <f>VLOOKUP(J9,'320a'!$B$4:$B$11,1)</f>
        <v>0</v>
      </c>
      <c r="T9" s="50" t="str">
        <f ca="1">VLOOKUP($J9,INDIRECT("'"&amp;$Q9&amp;"'!$B$4:$K$11"),VLOOKUP($I9,'320a'!$X$2:$Y$10,2))</f>
        <v>1,00</v>
      </c>
      <c r="U9" s="50" t="str">
        <f ca="1">VLOOKUP($J9,INDIRECT("'"&amp;$Q9&amp;"'!$B$24:$K$32"),VLOOKUP($I9,'320a'!$X$2:$Y$10,2))</f>
        <v>1,00</v>
      </c>
      <c r="V9" s="50" t="str">
        <f ca="1">VLOOKUP($J9,INDIRECT("'"&amp;$Q9&amp;"'!$B$4:$K$11"),VLOOKUP($I9,'320a'!$X$23:$Y$31,2))</f>
        <v>1,00</v>
      </c>
      <c r="W9" s="50" t="str">
        <f ca="1">VLOOKUP($J9,INDIRECT("'"&amp;$Q9&amp;"'!$B$24:$K$33"),VLOOKUP($I9,'320a'!$X$23:$Y$31,2))</f>
        <v>1,00</v>
      </c>
      <c r="X9" s="103">
        <f t="shared" ca="1" si="7"/>
        <v>1</v>
      </c>
      <c r="Y9" s="103">
        <f t="shared" ca="1" si="8"/>
        <v>1</v>
      </c>
      <c r="Z9" s="103">
        <f t="shared" ca="1" si="9"/>
        <v>1</v>
      </c>
      <c r="AA9" s="50" t="str">
        <f ca="1">VLOOKUP($J9,INDIRECT("'"&amp;Q9&amp;"'!$N$4:$W$11"),VLOOKUP($I9,'320a'!$X$2:$Y$10,2,TRUE),TRUE)</f>
        <v>1,00</v>
      </c>
      <c r="AB9" s="50" t="str">
        <f ca="1">VLOOKUP($J9,INDIRECT("'"&amp;Q9&amp;"'!$N$24:$W$32"),VLOOKUP($I9,'320a'!$X$2:$Y$10,2))</f>
        <v>0,97</v>
      </c>
      <c r="AC9" s="50" t="str">
        <f ca="1">VLOOKUP($J9,INDIRECT("'"&amp;Q9&amp;"'!$N$4:$W$11"),VLOOKUP($I9,'320a'!$X$23:$Y$31,2,TRUE),TRUE)</f>
        <v>1,00</v>
      </c>
      <c r="AD9" s="50" t="str">
        <f ca="1">VLOOKUP($J9,INDIRECT("'"&amp;Q9&amp;"'!$N$24:$W$32"),VLOOKUP($I9,'320a'!$X$23:$Y$31,2))</f>
        <v>1,00</v>
      </c>
      <c r="AE9" s="103">
        <f t="shared" ca="1" si="10"/>
        <v>1</v>
      </c>
      <c r="AF9" s="103">
        <f t="shared" ca="1" si="11"/>
        <v>1</v>
      </c>
      <c r="AG9" s="103">
        <f t="shared" ca="1" si="12"/>
        <v>1</v>
      </c>
      <c r="AH9" s="50">
        <f>VLOOKUP(M9,'320a'!$B$4:$B$11,1)</f>
        <v>0</v>
      </c>
      <c r="AI9" s="50" t="str">
        <f ca="1">VLOOKUP($M9,INDIRECT("'"&amp;$Q9&amp;"'!$B$4:$K$11"),VLOOKUP($I9,'320a'!$X$2:$Y$10,2))</f>
        <v>1,00</v>
      </c>
      <c r="AJ9" s="50" t="str">
        <f ca="1">VLOOKUP($M9,INDIRECT("'"&amp;$Q9&amp;"'!$B$24:$K$32"),VLOOKUP($I9,'320a'!$X$2:$Y$10,2))</f>
        <v>1,00</v>
      </c>
      <c r="AK9" s="50" t="str">
        <f ca="1">VLOOKUP($M9,INDIRECT("'"&amp;$Q9&amp;"'!$B$4:$K$11"),VLOOKUP($I9,'320a'!$X$23:$Y$31,2))</f>
        <v>1,00</v>
      </c>
      <c r="AL9" s="50" t="str">
        <f ca="1">VLOOKUP($M9,INDIRECT("'"&amp;$Q9&amp;"'!$B$24:$K$32"),VLOOKUP($I9,'320a'!$X$23:$Y$31,2))</f>
        <v>1,00</v>
      </c>
      <c r="AM9" s="103">
        <f t="shared" ca="1" si="13"/>
        <v>1</v>
      </c>
      <c r="AN9" s="103">
        <f t="shared" ca="1" si="14"/>
        <v>1</v>
      </c>
      <c r="AO9" s="103">
        <f t="shared" ca="1" si="15"/>
        <v>1</v>
      </c>
      <c r="AP9" s="50" t="str">
        <f ca="1">VLOOKUP($M9,INDIRECT("'"&amp;Q9&amp;"'!$N$4:$W$11"),VLOOKUP($I9,'320a'!$X$2:$Y$10,2,TRUE),TRUE)</f>
        <v>1,00</v>
      </c>
      <c r="AQ9" s="50" t="str">
        <f ca="1">VLOOKUP($M9,INDIRECT("'"&amp;Q9&amp;"'!$N$24:$W$32"),VLOOKUP($I9,'320a'!$X$2:$Y$10,2))</f>
        <v>0,97</v>
      </c>
      <c r="AR9" s="50" t="str">
        <f ca="1">VLOOKUP($M9,INDIRECT("'"&amp;Q9&amp;"'!$N$4:$W$11"),VLOOKUP($I9,'320a'!$X$23:$Y$31,2,TRUE),TRUE)</f>
        <v>1,00</v>
      </c>
      <c r="AS9" s="50" t="str">
        <f ca="1">VLOOKUP($M9,INDIRECT("'"&amp;Q9&amp;"'!$N$24:$W$32"),VLOOKUP($I9,'320a'!$X$23:$Y$31,2))</f>
        <v>1,00</v>
      </c>
      <c r="AT9" s="103">
        <f t="shared" ca="1" si="16"/>
        <v>1</v>
      </c>
      <c r="AU9" s="103">
        <f t="shared" ca="1" si="17"/>
        <v>1</v>
      </c>
      <c r="AV9" s="103">
        <f t="shared" ca="1" si="18"/>
        <v>1</v>
      </c>
    </row>
    <row r="10" spans="1:48" ht="15" x14ac:dyDescent="0.25">
      <c r="B10" s="50"/>
      <c r="C10" s="50"/>
      <c r="D10" s="50"/>
      <c r="E10" s="50"/>
      <c r="F10" s="50">
        <v>0.1</v>
      </c>
      <c r="G10" s="50"/>
      <c r="H10" s="50"/>
      <c r="I10" s="50"/>
      <c r="J10" s="4">
        <f t="shared" si="0"/>
        <v>0</v>
      </c>
      <c r="K10" s="22">
        <f t="shared" ca="1" si="1"/>
        <v>1</v>
      </c>
      <c r="L10" s="22">
        <f t="shared" ca="1" si="2"/>
        <v>1</v>
      </c>
      <c r="M10" s="4">
        <f t="shared" si="3"/>
        <v>0</v>
      </c>
      <c r="N10" s="22">
        <f t="shared" ca="1" si="4"/>
        <v>1</v>
      </c>
      <c r="O10" s="22">
        <f t="shared" ca="1" si="5"/>
        <v>1</v>
      </c>
      <c r="Q10" s="102" t="str">
        <f t="shared" si="6"/>
        <v>320b</v>
      </c>
      <c r="R10" s="50">
        <f>VLOOKUP(I10,'320a'!$X$2:$X$10,1)</f>
        <v>0</v>
      </c>
      <c r="S10" s="50">
        <f>VLOOKUP(J10,'320a'!$B$4:$B$11,1)</f>
        <v>0</v>
      </c>
      <c r="T10" s="50" t="str">
        <f ca="1">VLOOKUP($J10,INDIRECT("'"&amp;$Q10&amp;"'!$B$4:$K$11"),VLOOKUP($I10,'320a'!$X$2:$Y$10,2))</f>
        <v>1,00</v>
      </c>
      <c r="U10" s="50" t="str">
        <f ca="1">VLOOKUP($J10,INDIRECT("'"&amp;$Q10&amp;"'!$B$24:$K$32"),VLOOKUP($I10,'320a'!$X$2:$Y$10,2))</f>
        <v>1,00</v>
      </c>
      <c r="V10" s="50" t="str">
        <f ca="1">VLOOKUP($J10,INDIRECT("'"&amp;$Q10&amp;"'!$B$4:$K$11"),VLOOKUP($I10,'320a'!$X$23:$Y$31,2))</f>
        <v>1,00</v>
      </c>
      <c r="W10" s="50" t="str">
        <f ca="1">VLOOKUP($J10,INDIRECT("'"&amp;$Q10&amp;"'!$B$24:$K$33"),VLOOKUP($I10,'320a'!$X$23:$Y$31,2))</f>
        <v>1,00</v>
      </c>
      <c r="X10" s="103">
        <f t="shared" ca="1" si="7"/>
        <v>1</v>
      </c>
      <c r="Y10" s="103">
        <f t="shared" ca="1" si="8"/>
        <v>1</v>
      </c>
      <c r="Z10" s="103">
        <f t="shared" ca="1" si="9"/>
        <v>1</v>
      </c>
      <c r="AA10" s="50" t="str">
        <f ca="1">VLOOKUP($J10,INDIRECT("'"&amp;Q10&amp;"'!$N$4:$W$11"),VLOOKUP($I10,'320a'!$X$2:$Y$10,2,TRUE),TRUE)</f>
        <v>1,00</v>
      </c>
      <c r="AB10" s="50" t="str">
        <f ca="1">VLOOKUP($J10,INDIRECT("'"&amp;Q10&amp;"'!$N$24:$W$32"),VLOOKUP($I10,'320a'!$X$2:$Y$10,2))</f>
        <v>0,97</v>
      </c>
      <c r="AC10" s="50" t="str">
        <f ca="1">VLOOKUP($J10,INDIRECT("'"&amp;Q10&amp;"'!$N$4:$W$11"),VLOOKUP($I10,'320a'!$X$23:$Y$31,2,TRUE),TRUE)</f>
        <v>1,00</v>
      </c>
      <c r="AD10" s="50" t="str">
        <f ca="1">VLOOKUP($J10,INDIRECT("'"&amp;Q10&amp;"'!$N$24:$W$32"),VLOOKUP($I10,'320a'!$X$23:$Y$31,2))</f>
        <v>1,00</v>
      </c>
      <c r="AE10" s="103">
        <f t="shared" ca="1" si="10"/>
        <v>1</v>
      </c>
      <c r="AF10" s="103">
        <f t="shared" ca="1" si="11"/>
        <v>1</v>
      </c>
      <c r="AG10" s="103">
        <f t="shared" ca="1" si="12"/>
        <v>1</v>
      </c>
      <c r="AH10" s="50">
        <f>VLOOKUP(M10,'320a'!$B$4:$B$11,1)</f>
        <v>0</v>
      </c>
      <c r="AI10" s="50" t="str">
        <f ca="1">VLOOKUP($M10,INDIRECT("'"&amp;$Q10&amp;"'!$B$4:$K$11"),VLOOKUP($I10,'320a'!$X$2:$Y$10,2))</f>
        <v>1,00</v>
      </c>
      <c r="AJ10" s="50" t="str">
        <f ca="1">VLOOKUP($M10,INDIRECT("'"&amp;$Q10&amp;"'!$B$24:$K$32"),VLOOKUP($I10,'320a'!$X$2:$Y$10,2))</f>
        <v>1,00</v>
      </c>
      <c r="AK10" s="50" t="str">
        <f ca="1">VLOOKUP($M10,INDIRECT("'"&amp;$Q10&amp;"'!$B$4:$K$11"),VLOOKUP($I10,'320a'!$X$23:$Y$31,2))</f>
        <v>1,00</v>
      </c>
      <c r="AL10" s="50" t="str">
        <f ca="1">VLOOKUP($M10,INDIRECT("'"&amp;$Q10&amp;"'!$B$24:$K$32"),VLOOKUP($I10,'320a'!$X$23:$Y$31,2))</f>
        <v>1,00</v>
      </c>
      <c r="AM10" s="103">
        <f t="shared" ca="1" si="13"/>
        <v>1</v>
      </c>
      <c r="AN10" s="103">
        <f t="shared" ca="1" si="14"/>
        <v>1</v>
      </c>
      <c r="AO10" s="103">
        <f t="shared" ca="1" si="15"/>
        <v>1</v>
      </c>
      <c r="AP10" s="50" t="str">
        <f ca="1">VLOOKUP($M10,INDIRECT("'"&amp;Q10&amp;"'!$N$4:$W$11"),VLOOKUP($I10,'320a'!$X$2:$Y$10,2,TRUE),TRUE)</f>
        <v>1,00</v>
      </c>
      <c r="AQ10" s="50" t="str">
        <f ca="1">VLOOKUP($M10,INDIRECT("'"&amp;Q10&amp;"'!$N$24:$W$32"),VLOOKUP($I10,'320a'!$X$2:$Y$10,2))</f>
        <v>0,97</v>
      </c>
      <c r="AR10" s="50" t="str">
        <f ca="1">VLOOKUP($M10,INDIRECT("'"&amp;Q10&amp;"'!$N$4:$W$11"),VLOOKUP($I10,'320a'!$X$23:$Y$31,2,TRUE),TRUE)</f>
        <v>1,00</v>
      </c>
      <c r="AS10" s="50" t="str">
        <f ca="1">VLOOKUP($M10,INDIRECT("'"&amp;Q10&amp;"'!$N$24:$W$32"),VLOOKUP($I10,'320a'!$X$23:$Y$31,2))</f>
        <v>1,00</v>
      </c>
      <c r="AT10" s="103">
        <f t="shared" ca="1" si="16"/>
        <v>1</v>
      </c>
      <c r="AU10" s="103">
        <f t="shared" ca="1" si="17"/>
        <v>1</v>
      </c>
      <c r="AV10" s="103">
        <f t="shared" ca="1" si="18"/>
        <v>1</v>
      </c>
    </row>
    <row r="11" spans="1:48" ht="15" x14ac:dyDescent="0.25">
      <c r="B11" s="50"/>
      <c r="C11" s="50"/>
      <c r="D11" s="50"/>
      <c r="E11" s="50"/>
      <c r="F11" s="50">
        <v>0.1</v>
      </c>
      <c r="G11" s="50"/>
      <c r="H11" s="50"/>
      <c r="I11" s="50"/>
      <c r="J11" s="4">
        <f t="shared" si="0"/>
        <v>0</v>
      </c>
      <c r="K11" s="22">
        <f t="shared" ca="1" si="1"/>
        <v>1</v>
      </c>
      <c r="L11" s="22">
        <f t="shared" ca="1" si="2"/>
        <v>1</v>
      </c>
      <c r="M11" s="4">
        <f t="shared" si="3"/>
        <v>0</v>
      </c>
      <c r="N11" s="22">
        <f t="shared" ca="1" si="4"/>
        <v>1</v>
      </c>
      <c r="O11" s="22">
        <f t="shared" ca="1" si="5"/>
        <v>1</v>
      </c>
      <c r="Q11" s="102" t="str">
        <f t="shared" si="6"/>
        <v>320b</v>
      </c>
      <c r="R11" s="50">
        <f>VLOOKUP(I11,'320a'!$X$2:$X$10,1)</f>
        <v>0</v>
      </c>
      <c r="S11" s="50">
        <f>VLOOKUP(J11,'320a'!$B$4:$B$11,1)</f>
        <v>0</v>
      </c>
      <c r="T11" s="50" t="str">
        <f ca="1">VLOOKUP($J11,INDIRECT("'"&amp;$Q11&amp;"'!$B$4:$K$11"),VLOOKUP($I11,'320a'!$X$2:$Y$10,2))</f>
        <v>1,00</v>
      </c>
      <c r="U11" s="50" t="str">
        <f ca="1">VLOOKUP($J11,INDIRECT("'"&amp;$Q11&amp;"'!$B$24:$K$32"),VLOOKUP($I11,'320a'!$X$2:$Y$10,2))</f>
        <v>1,00</v>
      </c>
      <c r="V11" s="50" t="str">
        <f ca="1">VLOOKUP($J11,INDIRECT("'"&amp;$Q11&amp;"'!$B$4:$K$11"),VLOOKUP($I11,'320a'!$X$23:$Y$31,2))</f>
        <v>1,00</v>
      </c>
      <c r="W11" s="50" t="str">
        <f ca="1">VLOOKUP($J11,INDIRECT("'"&amp;$Q11&amp;"'!$B$24:$K$33"),VLOOKUP($I11,'320a'!$X$23:$Y$31,2))</f>
        <v>1,00</v>
      </c>
      <c r="X11" s="103">
        <f t="shared" ca="1" si="7"/>
        <v>1</v>
      </c>
      <c r="Y11" s="103">
        <f t="shared" ca="1" si="8"/>
        <v>1</v>
      </c>
      <c r="Z11" s="103">
        <f t="shared" ca="1" si="9"/>
        <v>1</v>
      </c>
      <c r="AA11" s="50" t="str">
        <f ca="1">VLOOKUP($J11,INDIRECT("'"&amp;Q11&amp;"'!$N$4:$W$11"),VLOOKUP($I11,'320a'!$X$2:$Y$10,2,TRUE),TRUE)</f>
        <v>1,00</v>
      </c>
      <c r="AB11" s="50" t="str">
        <f ca="1">VLOOKUP($J11,INDIRECT("'"&amp;Q11&amp;"'!$N$24:$W$32"),VLOOKUP($I11,'320a'!$X$2:$Y$10,2))</f>
        <v>0,97</v>
      </c>
      <c r="AC11" s="50" t="str">
        <f ca="1">VLOOKUP($J11,INDIRECT("'"&amp;Q11&amp;"'!$N$4:$W$11"),VLOOKUP($I11,'320a'!$X$23:$Y$31,2,TRUE),TRUE)</f>
        <v>1,00</v>
      </c>
      <c r="AD11" s="50" t="str">
        <f ca="1">VLOOKUP($J11,INDIRECT("'"&amp;Q11&amp;"'!$N$24:$W$32"),VLOOKUP($I11,'320a'!$X$23:$Y$31,2))</f>
        <v>1,00</v>
      </c>
      <c r="AE11" s="103">
        <f t="shared" ca="1" si="10"/>
        <v>1</v>
      </c>
      <c r="AF11" s="103">
        <f t="shared" ca="1" si="11"/>
        <v>1</v>
      </c>
      <c r="AG11" s="103">
        <f t="shared" ca="1" si="12"/>
        <v>1</v>
      </c>
      <c r="AH11" s="50">
        <f>VLOOKUP(M11,'320a'!$B$4:$B$11,1)</f>
        <v>0</v>
      </c>
      <c r="AI11" s="50" t="str">
        <f ca="1">VLOOKUP($M11,INDIRECT("'"&amp;$Q11&amp;"'!$B$4:$K$11"),VLOOKUP($I11,'320a'!$X$2:$Y$10,2))</f>
        <v>1,00</v>
      </c>
      <c r="AJ11" s="50" t="str">
        <f ca="1">VLOOKUP($M11,INDIRECT("'"&amp;$Q11&amp;"'!$B$24:$K$32"),VLOOKUP($I11,'320a'!$X$2:$Y$10,2))</f>
        <v>1,00</v>
      </c>
      <c r="AK11" s="50" t="str">
        <f ca="1">VLOOKUP($M11,INDIRECT("'"&amp;$Q11&amp;"'!$B$4:$K$11"),VLOOKUP($I11,'320a'!$X$23:$Y$31,2))</f>
        <v>1,00</v>
      </c>
      <c r="AL11" s="50" t="str">
        <f ca="1">VLOOKUP($M11,INDIRECT("'"&amp;$Q11&amp;"'!$B$24:$K$32"),VLOOKUP($I11,'320a'!$X$23:$Y$31,2))</f>
        <v>1,00</v>
      </c>
      <c r="AM11" s="103">
        <f t="shared" ca="1" si="13"/>
        <v>1</v>
      </c>
      <c r="AN11" s="103">
        <f t="shared" ca="1" si="14"/>
        <v>1</v>
      </c>
      <c r="AO11" s="103">
        <f t="shared" ca="1" si="15"/>
        <v>1</v>
      </c>
      <c r="AP11" s="50" t="str">
        <f ca="1">VLOOKUP($M11,INDIRECT("'"&amp;Q11&amp;"'!$N$4:$W$11"),VLOOKUP($I11,'320a'!$X$2:$Y$10,2,TRUE),TRUE)</f>
        <v>1,00</v>
      </c>
      <c r="AQ11" s="50" t="str">
        <f ca="1">VLOOKUP($M11,INDIRECT("'"&amp;Q11&amp;"'!$N$24:$W$32"),VLOOKUP($I11,'320a'!$X$2:$Y$10,2))</f>
        <v>0,97</v>
      </c>
      <c r="AR11" s="50" t="str">
        <f ca="1">VLOOKUP($M11,INDIRECT("'"&amp;Q11&amp;"'!$N$4:$W$11"),VLOOKUP($I11,'320a'!$X$23:$Y$31,2,TRUE),TRUE)</f>
        <v>1,00</v>
      </c>
      <c r="AS11" s="50" t="str">
        <f ca="1">VLOOKUP($M11,INDIRECT("'"&amp;Q11&amp;"'!$N$24:$W$32"),VLOOKUP($I11,'320a'!$X$23:$Y$31,2))</f>
        <v>1,00</v>
      </c>
      <c r="AT11" s="103">
        <f t="shared" ca="1" si="16"/>
        <v>1</v>
      </c>
      <c r="AU11" s="103">
        <f t="shared" ca="1" si="17"/>
        <v>1</v>
      </c>
      <c r="AV11" s="103">
        <f t="shared" ca="1" si="18"/>
        <v>1</v>
      </c>
    </row>
    <row r="12" spans="1:48" ht="15" x14ac:dyDescent="0.25">
      <c r="B12" s="50"/>
      <c r="C12" s="50"/>
      <c r="D12" s="50"/>
      <c r="E12" s="50"/>
      <c r="F12" s="50">
        <v>0.1</v>
      </c>
      <c r="G12" s="50"/>
      <c r="H12" s="50"/>
      <c r="I12" s="50"/>
      <c r="J12" s="4">
        <f t="shared" si="0"/>
        <v>0</v>
      </c>
      <c r="K12" s="22">
        <f t="shared" ca="1" si="1"/>
        <v>1</v>
      </c>
      <c r="L12" s="22">
        <f t="shared" ca="1" si="2"/>
        <v>1</v>
      </c>
      <c r="M12" s="4">
        <f t="shared" si="3"/>
        <v>0</v>
      </c>
      <c r="N12" s="22">
        <f t="shared" ca="1" si="4"/>
        <v>1</v>
      </c>
      <c r="O12" s="22">
        <f t="shared" ca="1" si="5"/>
        <v>1</v>
      </c>
      <c r="Q12" s="102" t="str">
        <f t="shared" si="6"/>
        <v>320b</v>
      </c>
      <c r="R12" s="50">
        <f>VLOOKUP(I12,'320a'!$X$2:$X$10,1)</f>
        <v>0</v>
      </c>
      <c r="S12" s="50">
        <f>VLOOKUP(J12,'320a'!$B$4:$B$11,1)</f>
        <v>0</v>
      </c>
      <c r="T12" s="50" t="str">
        <f ca="1">VLOOKUP($J12,INDIRECT("'"&amp;$Q12&amp;"'!$B$4:$K$11"),VLOOKUP($I12,'320a'!$X$2:$Y$10,2))</f>
        <v>1,00</v>
      </c>
      <c r="U12" s="50" t="str">
        <f ca="1">VLOOKUP($J12,INDIRECT("'"&amp;$Q12&amp;"'!$B$24:$K$32"),VLOOKUP($I12,'320a'!$X$2:$Y$10,2))</f>
        <v>1,00</v>
      </c>
      <c r="V12" s="50" t="str">
        <f ca="1">VLOOKUP($J12,INDIRECT("'"&amp;$Q12&amp;"'!$B$4:$K$11"),VLOOKUP($I12,'320a'!$X$23:$Y$31,2))</f>
        <v>1,00</v>
      </c>
      <c r="W12" s="50" t="str">
        <f ca="1">VLOOKUP($J12,INDIRECT("'"&amp;$Q12&amp;"'!$B$24:$K$33"),VLOOKUP($I12,'320a'!$X$23:$Y$31,2))</f>
        <v>1,00</v>
      </c>
      <c r="X12" s="103">
        <f t="shared" ca="1" si="7"/>
        <v>1</v>
      </c>
      <c r="Y12" s="103">
        <f t="shared" ca="1" si="8"/>
        <v>1</v>
      </c>
      <c r="Z12" s="103">
        <f t="shared" ca="1" si="9"/>
        <v>1</v>
      </c>
      <c r="AA12" s="50" t="str">
        <f ca="1">VLOOKUP($J12,INDIRECT("'"&amp;Q12&amp;"'!$N$4:$W$11"),VLOOKUP($I12,'320a'!$X$2:$Y$10,2,TRUE),TRUE)</f>
        <v>1,00</v>
      </c>
      <c r="AB12" s="50" t="str">
        <f ca="1">VLOOKUP($J12,INDIRECT("'"&amp;Q12&amp;"'!$N$24:$W$32"),VLOOKUP($I12,'320a'!$X$2:$Y$10,2))</f>
        <v>0,97</v>
      </c>
      <c r="AC12" s="50" t="str">
        <f ca="1">VLOOKUP($J12,INDIRECT("'"&amp;Q12&amp;"'!$N$4:$W$11"),VLOOKUP($I12,'320a'!$X$23:$Y$31,2,TRUE),TRUE)</f>
        <v>1,00</v>
      </c>
      <c r="AD12" s="50" t="str">
        <f ca="1">VLOOKUP($J12,INDIRECT("'"&amp;Q12&amp;"'!$N$24:$W$32"),VLOOKUP($I12,'320a'!$X$23:$Y$31,2))</f>
        <v>1,00</v>
      </c>
      <c r="AE12" s="103">
        <f t="shared" ca="1" si="10"/>
        <v>1</v>
      </c>
      <c r="AF12" s="103">
        <f t="shared" ca="1" si="11"/>
        <v>1</v>
      </c>
      <c r="AG12" s="103">
        <f t="shared" ca="1" si="12"/>
        <v>1</v>
      </c>
      <c r="AH12" s="50">
        <f>VLOOKUP(M12,'320a'!$B$4:$B$11,1)</f>
        <v>0</v>
      </c>
      <c r="AI12" s="50" t="str">
        <f ca="1">VLOOKUP($M12,INDIRECT("'"&amp;$Q12&amp;"'!$B$4:$K$11"),VLOOKUP($I12,'320a'!$X$2:$Y$10,2))</f>
        <v>1,00</v>
      </c>
      <c r="AJ12" s="50" t="str">
        <f ca="1">VLOOKUP($M12,INDIRECT("'"&amp;$Q12&amp;"'!$B$24:$K$32"),VLOOKUP($I12,'320a'!$X$2:$Y$10,2))</f>
        <v>1,00</v>
      </c>
      <c r="AK12" s="50" t="str">
        <f ca="1">VLOOKUP($M12,INDIRECT("'"&amp;$Q12&amp;"'!$B$4:$K$11"),VLOOKUP($I12,'320a'!$X$23:$Y$31,2))</f>
        <v>1,00</v>
      </c>
      <c r="AL12" s="50" t="str">
        <f ca="1">VLOOKUP($M12,INDIRECT("'"&amp;$Q12&amp;"'!$B$24:$K$32"),VLOOKUP($I12,'320a'!$X$23:$Y$31,2))</f>
        <v>1,00</v>
      </c>
      <c r="AM12" s="103">
        <f t="shared" ca="1" si="13"/>
        <v>1</v>
      </c>
      <c r="AN12" s="103">
        <f t="shared" ca="1" si="14"/>
        <v>1</v>
      </c>
      <c r="AO12" s="103">
        <f t="shared" ca="1" si="15"/>
        <v>1</v>
      </c>
      <c r="AP12" s="50" t="str">
        <f ca="1">VLOOKUP($M12,INDIRECT("'"&amp;Q12&amp;"'!$N$4:$W$11"),VLOOKUP($I12,'320a'!$X$2:$Y$10,2,TRUE),TRUE)</f>
        <v>1,00</v>
      </c>
      <c r="AQ12" s="50" t="str">
        <f ca="1">VLOOKUP($M12,INDIRECT("'"&amp;Q12&amp;"'!$N$24:$W$32"),VLOOKUP($I12,'320a'!$X$2:$Y$10,2))</f>
        <v>0,97</v>
      </c>
      <c r="AR12" s="50" t="str">
        <f ca="1">VLOOKUP($M12,INDIRECT("'"&amp;Q12&amp;"'!$N$4:$W$11"),VLOOKUP($I12,'320a'!$X$23:$Y$31,2,TRUE),TRUE)</f>
        <v>1,00</v>
      </c>
      <c r="AS12" s="50" t="str">
        <f ca="1">VLOOKUP($M12,INDIRECT("'"&amp;Q12&amp;"'!$N$24:$W$32"),VLOOKUP($I12,'320a'!$X$23:$Y$31,2))</f>
        <v>1,00</v>
      </c>
      <c r="AT12" s="103">
        <f t="shared" ca="1" si="16"/>
        <v>1</v>
      </c>
      <c r="AU12" s="103">
        <f t="shared" ca="1" si="17"/>
        <v>1</v>
      </c>
      <c r="AV12" s="103">
        <f t="shared" ca="1" si="18"/>
        <v>1</v>
      </c>
    </row>
    <row r="13" spans="1:48" ht="15" x14ac:dyDescent="0.25">
      <c r="B13" s="50"/>
      <c r="C13" s="50"/>
      <c r="D13" s="50"/>
      <c r="E13" s="50"/>
      <c r="F13" s="50">
        <v>0.1</v>
      </c>
      <c r="G13" s="50"/>
      <c r="H13" s="50"/>
      <c r="I13" s="50"/>
      <c r="J13" s="4">
        <f t="shared" si="0"/>
        <v>0</v>
      </c>
      <c r="K13" s="22">
        <f t="shared" ca="1" si="1"/>
        <v>1</v>
      </c>
      <c r="L13" s="22">
        <f t="shared" ca="1" si="2"/>
        <v>1</v>
      </c>
      <c r="M13" s="4">
        <f t="shared" si="3"/>
        <v>0</v>
      </c>
      <c r="N13" s="22">
        <f t="shared" ca="1" si="4"/>
        <v>1</v>
      </c>
      <c r="O13" s="22">
        <f t="shared" ca="1" si="5"/>
        <v>1</v>
      </c>
      <c r="Q13" s="102" t="str">
        <f t="shared" si="6"/>
        <v>320b</v>
      </c>
      <c r="R13" s="50">
        <f>VLOOKUP(I13,'320a'!$X$2:$X$10,1)</f>
        <v>0</v>
      </c>
      <c r="S13" s="50">
        <f>VLOOKUP(J13,'320a'!$B$4:$B$11,1)</f>
        <v>0</v>
      </c>
      <c r="T13" s="50" t="str">
        <f ca="1">VLOOKUP($J13,INDIRECT("'"&amp;$Q13&amp;"'!$B$4:$K$11"),VLOOKUP($I13,'320a'!$X$2:$Y$10,2))</f>
        <v>1,00</v>
      </c>
      <c r="U13" s="50" t="str">
        <f ca="1">VLOOKUP($J13,INDIRECT("'"&amp;$Q13&amp;"'!$B$24:$K$32"),VLOOKUP($I13,'320a'!$X$2:$Y$10,2))</f>
        <v>1,00</v>
      </c>
      <c r="V13" s="50" t="str">
        <f ca="1">VLOOKUP($J13,INDIRECT("'"&amp;$Q13&amp;"'!$B$4:$K$11"),VLOOKUP($I13,'320a'!$X$23:$Y$31,2))</f>
        <v>1,00</v>
      </c>
      <c r="W13" s="50" t="str">
        <f ca="1">VLOOKUP($J13,INDIRECT("'"&amp;$Q13&amp;"'!$B$24:$K$33"),VLOOKUP($I13,'320a'!$X$23:$Y$31,2))</f>
        <v>1,00</v>
      </c>
      <c r="X13" s="103">
        <f t="shared" ca="1" si="7"/>
        <v>1</v>
      </c>
      <c r="Y13" s="103">
        <f t="shared" ca="1" si="8"/>
        <v>1</v>
      </c>
      <c r="Z13" s="103">
        <f t="shared" ca="1" si="9"/>
        <v>1</v>
      </c>
      <c r="AA13" s="50" t="str">
        <f ca="1">VLOOKUP($J13,INDIRECT("'"&amp;Q13&amp;"'!$N$4:$W$11"),VLOOKUP($I13,'320a'!$X$2:$Y$10,2,TRUE),TRUE)</f>
        <v>1,00</v>
      </c>
      <c r="AB13" s="50" t="str">
        <f ca="1">VLOOKUP($J13,INDIRECT("'"&amp;Q13&amp;"'!$N$24:$W$32"),VLOOKUP($I13,'320a'!$X$2:$Y$10,2))</f>
        <v>0,97</v>
      </c>
      <c r="AC13" s="50" t="str">
        <f ca="1">VLOOKUP($J13,INDIRECT("'"&amp;Q13&amp;"'!$N$4:$W$11"),VLOOKUP($I13,'320a'!$X$23:$Y$31,2,TRUE),TRUE)</f>
        <v>1,00</v>
      </c>
      <c r="AD13" s="50" t="str">
        <f ca="1">VLOOKUP($J13,INDIRECT("'"&amp;Q13&amp;"'!$N$24:$W$32"),VLOOKUP($I13,'320a'!$X$23:$Y$31,2))</f>
        <v>1,00</v>
      </c>
      <c r="AE13" s="103">
        <f t="shared" ca="1" si="10"/>
        <v>1</v>
      </c>
      <c r="AF13" s="103">
        <f t="shared" ca="1" si="11"/>
        <v>1</v>
      </c>
      <c r="AG13" s="103">
        <f t="shared" ca="1" si="12"/>
        <v>1</v>
      </c>
      <c r="AH13" s="50">
        <f>VLOOKUP(M13,'320a'!$B$4:$B$11,1)</f>
        <v>0</v>
      </c>
      <c r="AI13" s="50" t="str">
        <f ca="1">VLOOKUP($M13,INDIRECT("'"&amp;$Q13&amp;"'!$B$4:$K$11"),VLOOKUP($I13,'320a'!$X$2:$Y$10,2))</f>
        <v>1,00</v>
      </c>
      <c r="AJ13" s="50" t="str">
        <f ca="1">VLOOKUP($M13,INDIRECT("'"&amp;$Q13&amp;"'!$B$24:$K$32"),VLOOKUP($I13,'320a'!$X$2:$Y$10,2))</f>
        <v>1,00</v>
      </c>
      <c r="AK13" s="50" t="str">
        <f ca="1">VLOOKUP($M13,INDIRECT("'"&amp;$Q13&amp;"'!$B$4:$K$11"),VLOOKUP($I13,'320a'!$X$23:$Y$31,2))</f>
        <v>1,00</v>
      </c>
      <c r="AL13" s="50" t="str">
        <f ca="1">VLOOKUP($M13,INDIRECT("'"&amp;$Q13&amp;"'!$B$24:$K$32"),VLOOKUP($I13,'320a'!$X$23:$Y$31,2))</f>
        <v>1,00</v>
      </c>
      <c r="AM13" s="103">
        <f t="shared" ca="1" si="13"/>
        <v>1</v>
      </c>
      <c r="AN13" s="103">
        <f t="shared" ca="1" si="14"/>
        <v>1</v>
      </c>
      <c r="AO13" s="103">
        <f t="shared" ca="1" si="15"/>
        <v>1</v>
      </c>
      <c r="AP13" s="50" t="str">
        <f ca="1">VLOOKUP($M13,INDIRECT("'"&amp;Q13&amp;"'!$N$4:$W$11"),VLOOKUP($I13,'320a'!$X$2:$Y$10,2,TRUE),TRUE)</f>
        <v>1,00</v>
      </c>
      <c r="AQ13" s="50" t="str">
        <f ca="1">VLOOKUP($M13,INDIRECT("'"&amp;Q13&amp;"'!$N$24:$W$32"),VLOOKUP($I13,'320a'!$X$2:$Y$10,2))</f>
        <v>0,97</v>
      </c>
      <c r="AR13" s="50" t="str">
        <f ca="1">VLOOKUP($M13,INDIRECT("'"&amp;Q13&amp;"'!$N$4:$W$11"),VLOOKUP($I13,'320a'!$X$23:$Y$31,2,TRUE),TRUE)</f>
        <v>1,00</v>
      </c>
      <c r="AS13" s="50" t="str">
        <f ca="1">VLOOKUP($M13,INDIRECT("'"&amp;Q13&amp;"'!$N$24:$W$32"),VLOOKUP($I13,'320a'!$X$23:$Y$31,2))</f>
        <v>1,00</v>
      </c>
      <c r="AT13" s="103">
        <f t="shared" ca="1" si="16"/>
        <v>1</v>
      </c>
      <c r="AU13" s="103">
        <f t="shared" ca="1" si="17"/>
        <v>1</v>
      </c>
      <c r="AV13" s="103">
        <f t="shared" ca="1" si="18"/>
        <v>1</v>
      </c>
    </row>
    <row r="14" spans="1:48" ht="15" x14ac:dyDescent="0.25">
      <c r="B14" s="50"/>
      <c r="C14" s="50"/>
      <c r="D14" s="50"/>
      <c r="E14" s="50"/>
      <c r="F14" s="50">
        <v>0.1</v>
      </c>
      <c r="G14" s="50"/>
      <c r="H14" s="50"/>
      <c r="I14" s="50"/>
      <c r="J14" s="4">
        <f t="shared" si="0"/>
        <v>0</v>
      </c>
      <c r="K14" s="22">
        <f t="shared" ca="1" si="1"/>
        <v>1</v>
      </c>
      <c r="L14" s="22">
        <f t="shared" ca="1" si="2"/>
        <v>1</v>
      </c>
      <c r="M14" s="4">
        <f t="shared" si="3"/>
        <v>0</v>
      </c>
      <c r="N14" s="22">
        <f t="shared" ca="1" si="4"/>
        <v>1</v>
      </c>
      <c r="O14" s="22">
        <f t="shared" ca="1" si="5"/>
        <v>1</v>
      </c>
      <c r="Q14" s="102" t="str">
        <f t="shared" si="6"/>
        <v>320b</v>
      </c>
      <c r="R14" s="50">
        <f>VLOOKUP(I14,'320a'!$X$2:$X$10,1)</f>
        <v>0</v>
      </c>
      <c r="S14" s="50">
        <f>VLOOKUP(J14,'320a'!$B$4:$B$11,1)</f>
        <v>0</v>
      </c>
      <c r="T14" s="50" t="str">
        <f ca="1">VLOOKUP($J14,INDIRECT("'"&amp;$Q14&amp;"'!$B$4:$K$11"),VLOOKUP($I14,'320a'!$X$2:$Y$10,2))</f>
        <v>1,00</v>
      </c>
      <c r="U14" s="50" t="str">
        <f ca="1">VLOOKUP($J14,INDIRECT("'"&amp;$Q14&amp;"'!$B$24:$K$32"),VLOOKUP($I14,'320a'!$X$2:$Y$10,2))</f>
        <v>1,00</v>
      </c>
      <c r="V14" s="50" t="str">
        <f ca="1">VLOOKUP($J14,INDIRECT("'"&amp;$Q14&amp;"'!$B$4:$K$11"),VLOOKUP($I14,'320a'!$X$23:$Y$31,2))</f>
        <v>1,00</v>
      </c>
      <c r="W14" s="50" t="str">
        <f ca="1">VLOOKUP($J14,INDIRECT("'"&amp;$Q14&amp;"'!$B$24:$K$33"),VLOOKUP($I14,'320a'!$X$23:$Y$31,2))</f>
        <v>1,00</v>
      </c>
      <c r="X14" s="103">
        <f t="shared" ca="1" si="7"/>
        <v>1</v>
      </c>
      <c r="Y14" s="103">
        <f t="shared" ca="1" si="8"/>
        <v>1</v>
      </c>
      <c r="Z14" s="103">
        <f t="shared" ca="1" si="9"/>
        <v>1</v>
      </c>
      <c r="AA14" s="50" t="str">
        <f ca="1">VLOOKUP($J14,INDIRECT("'"&amp;Q14&amp;"'!$N$4:$W$11"),VLOOKUP($I14,'320a'!$X$2:$Y$10,2,TRUE),TRUE)</f>
        <v>1,00</v>
      </c>
      <c r="AB14" s="50" t="str">
        <f ca="1">VLOOKUP($J14,INDIRECT("'"&amp;Q14&amp;"'!$N$24:$W$32"),VLOOKUP($I14,'320a'!$X$2:$Y$10,2))</f>
        <v>0,97</v>
      </c>
      <c r="AC14" s="50" t="str">
        <f ca="1">VLOOKUP($J14,INDIRECT("'"&amp;Q14&amp;"'!$N$4:$W$11"),VLOOKUP($I14,'320a'!$X$23:$Y$31,2,TRUE),TRUE)</f>
        <v>1,00</v>
      </c>
      <c r="AD14" s="50" t="str">
        <f ca="1">VLOOKUP($J14,INDIRECT("'"&amp;Q14&amp;"'!$N$24:$W$32"),VLOOKUP($I14,'320a'!$X$23:$Y$31,2))</f>
        <v>1,00</v>
      </c>
      <c r="AE14" s="103">
        <f t="shared" ca="1" si="10"/>
        <v>1</v>
      </c>
      <c r="AF14" s="103">
        <f t="shared" ca="1" si="11"/>
        <v>1</v>
      </c>
      <c r="AG14" s="103">
        <f t="shared" ca="1" si="12"/>
        <v>1</v>
      </c>
      <c r="AH14" s="50">
        <f>VLOOKUP(M14,'320a'!$B$4:$B$11,1)</f>
        <v>0</v>
      </c>
      <c r="AI14" s="50" t="str">
        <f ca="1">VLOOKUP($M14,INDIRECT("'"&amp;$Q14&amp;"'!$B$4:$K$11"),VLOOKUP($I14,'320a'!$X$2:$Y$10,2))</f>
        <v>1,00</v>
      </c>
      <c r="AJ14" s="50" t="str">
        <f ca="1">VLOOKUP($M14,INDIRECT("'"&amp;$Q14&amp;"'!$B$24:$K$32"),VLOOKUP($I14,'320a'!$X$2:$Y$10,2))</f>
        <v>1,00</v>
      </c>
      <c r="AK14" s="50" t="str">
        <f ca="1">VLOOKUP($M14,INDIRECT("'"&amp;$Q14&amp;"'!$B$4:$K$11"),VLOOKUP($I14,'320a'!$X$23:$Y$31,2))</f>
        <v>1,00</v>
      </c>
      <c r="AL14" s="50" t="str">
        <f ca="1">VLOOKUP($M14,INDIRECT("'"&amp;$Q14&amp;"'!$B$24:$K$32"),VLOOKUP($I14,'320a'!$X$23:$Y$31,2))</f>
        <v>1,00</v>
      </c>
      <c r="AM14" s="103">
        <f t="shared" ca="1" si="13"/>
        <v>1</v>
      </c>
      <c r="AN14" s="103">
        <f t="shared" ca="1" si="14"/>
        <v>1</v>
      </c>
      <c r="AO14" s="103">
        <f t="shared" ca="1" si="15"/>
        <v>1</v>
      </c>
      <c r="AP14" s="50" t="str">
        <f ca="1">VLOOKUP($M14,INDIRECT("'"&amp;Q14&amp;"'!$N$4:$W$11"),VLOOKUP($I14,'320a'!$X$2:$Y$10,2,TRUE),TRUE)</f>
        <v>1,00</v>
      </c>
      <c r="AQ14" s="50" t="str">
        <f ca="1">VLOOKUP($M14,INDIRECT("'"&amp;Q14&amp;"'!$N$24:$W$32"),VLOOKUP($I14,'320a'!$X$2:$Y$10,2))</f>
        <v>0,97</v>
      </c>
      <c r="AR14" s="50" t="str">
        <f ca="1">VLOOKUP($M14,INDIRECT("'"&amp;Q14&amp;"'!$N$4:$W$11"),VLOOKUP($I14,'320a'!$X$23:$Y$31,2,TRUE),TRUE)</f>
        <v>1,00</v>
      </c>
      <c r="AS14" s="50" t="str">
        <f ca="1">VLOOKUP($M14,INDIRECT("'"&amp;Q14&amp;"'!$N$24:$W$32"),VLOOKUP($I14,'320a'!$X$23:$Y$31,2))</f>
        <v>1,00</v>
      </c>
      <c r="AT14" s="103">
        <f t="shared" ca="1" si="16"/>
        <v>1</v>
      </c>
      <c r="AU14" s="103">
        <f t="shared" ca="1" si="17"/>
        <v>1</v>
      </c>
      <c r="AV14" s="103">
        <f t="shared" ca="1" si="18"/>
        <v>1</v>
      </c>
    </row>
    <row r="15" spans="1:48" ht="15" x14ac:dyDescent="0.25">
      <c r="B15" s="50"/>
      <c r="C15" s="50"/>
      <c r="D15" s="50"/>
      <c r="E15" s="50"/>
      <c r="F15" s="50">
        <v>0.1</v>
      </c>
      <c r="G15" s="50"/>
      <c r="H15" s="50"/>
      <c r="I15" s="50"/>
      <c r="J15" s="4">
        <f t="shared" si="0"/>
        <v>0</v>
      </c>
      <c r="K15" s="22">
        <f t="shared" ca="1" si="1"/>
        <v>1</v>
      </c>
      <c r="L15" s="22">
        <f t="shared" ca="1" si="2"/>
        <v>1</v>
      </c>
      <c r="M15" s="4">
        <f t="shared" si="3"/>
        <v>0</v>
      </c>
      <c r="N15" s="22">
        <f t="shared" ca="1" si="4"/>
        <v>1</v>
      </c>
      <c r="O15" s="22">
        <f t="shared" ca="1" si="5"/>
        <v>1</v>
      </c>
      <c r="Q15" s="102" t="str">
        <f t="shared" si="6"/>
        <v>320b</v>
      </c>
      <c r="R15" s="50">
        <f>VLOOKUP(I15,'320a'!$X$2:$X$10,1)</f>
        <v>0</v>
      </c>
      <c r="S15" s="50">
        <f>VLOOKUP(J15,'320a'!$B$4:$B$11,1)</f>
        <v>0</v>
      </c>
      <c r="T15" s="50" t="str">
        <f ca="1">VLOOKUP($J15,INDIRECT("'"&amp;$Q15&amp;"'!$B$4:$K$11"),VLOOKUP($I15,'320a'!$X$2:$Y$10,2))</f>
        <v>1,00</v>
      </c>
      <c r="U15" s="50" t="str">
        <f ca="1">VLOOKUP($J15,INDIRECT("'"&amp;$Q15&amp;"'!$B$24:$K$32"),VLOOKUP($I15,'320a'!$X$2:$Y$10,2))</f>
        <v>1,00</v>
      </c>
      <c r="V15" s="50" t="str">
        <f ca="1">VLOOKUP($J15,INDIRECT("'"&amp;$Q15&amp;"'!$B$4:$K$11"),VLOOKUP($I15,'320a'!$X$23:$Y$31,2))</f>
        <v>1,00</v>
      </c>
      <c r="W15" s="50" t="str">
        <f ca="1">VLOOKUP($J15,INDIRECT("'"&amp;$Q15&amp;"'!$B$24:$K$33"),VLOOKUP($I15,'320a'!$X$23:$Y$31,2))</f>
        <v>1,00</v>
      </c>
      <c r="X15" s="103">
        <f t="shared" ca="1" si="7"/>
        <v>1</v>
      </c>
      <c r="Y15" s="103">
        <f t="shared" ca="1" si="8"/>
        <v>1</v>
      </c>
      <c r="Z15" s="103">
        <f t="shared" ca="1" si="9"/>
        <v>1</v>
      </c>
      <c r="AA15" s="50" t="str">
        <f ca="1">VLOOKUP($J15,INDIRECT("'"&amp;Q15&amp;"'!$N$4:$W$11"),VLOOKUP($I15,'320a'!$X$2:$Y$10,2,TRUE),TRUE)</f>
        <v>1,00</v>
      </c>
      <c r="AB15" s="50" t="str">
        <f ca="1">VLOOKUP($J15,INDIRECT("'"&amp;Q15&amp;"'!$N$24:$W$32"),VLOOKUP($I15,'320a'!$X$2:$Y$10,2))</f>
        <v>0,97</v>
      </c>
      <c r="AC15" s="50" t="str">
        <f ca="1">VLOOKUP($J15,INDIRECT("'"&amp;Q15&amp;"'!$N$4:$W$11"),VLOOKUP($I15,'320a'!$X$23:$Y$31,2,TRUE),TRUE)</f>
        <v>1,00</v>
      </c>
      <c r="AD15" s="50" t="str">
        <f ca="1">VLOOKUP($J15,INDIRECT("'"&amp;Q15&amp;"'!$N$24:$W$32"),VLOOKUP($I15,'320a'!$X$23:$Y$31,2))</f>
        <v>1,00</v>
      </c>
      <c r="AE15" s="103">
        <f t="shared" ca="1" si="10"/>
        <v>1</v>
      </c>
      <c r="AF15" s="103">
        <f t="shared" ca="1" si="11"/>
        <v>1</v>
      </c>
      <c r="AG15" s="103">
        <f t="shared" ca="1" si="12"/>
        <v>1</v>
      </c>
      <c r="AH15" s="50">
        <f>VLOOKUP(M15,'320a'!$B$4:$B$11,1)</f>
        <v>0</v>
      </c>
      <c r="AI15" s="50" t="str">
        <f ca="1">VLOOKUP($M15,INDIRECT("'"&amp;$Q15&amp;"'!$B$4:$K$11"),VLOOKUP($I15,'320a'!$X$2:$Y$10,2))</f>
        <v>1,00</v>
      </c>
      <c r="AJ15" s="50" t="str">
        <f ca="1">VLOOKUP($M15,INDIRECT("'"&amp;$Q15&amp;"'!$B$24:$K$32"),VLOOKUP($I15,'320a'!$X$2:$Y$10,2))</f>
        <v>1,00</v>
      </c>
      <c r="AK15" s="50" t="str">
        <f ca="1">VLOOKUP($M15,INDIRECT("'"&amp;$Q15&amp;"'!$B$4:$K$11"),VLOOKUP($I15,'320a'!$X$23:$Y$31,2))</f>
        <v>1,00</v>
      </c>
      <c r="AL15" s="50" t="str">
        <f ca="1">VLOOKUP($M15,INDIRECT("'"&amp;$Q15&amp;"'!$B$24:$K$32"),VLOOKUP($I15,'320a'!$X$23:$Y$31,2))</f>
        <v>1,00</v>
      </c>
      <c r="AM15" s="103">
        <f t="shared" ca="1" si="13"/>
        <v>1</v>
      </c>
      <c r="AN15" s="103">
        <f t="shared" ca="1" si="14"/>
        <v>1</v>
      </c>
      <c r="AO15" s="103">
        <f t="shared" ca="1" si="15"/>
        <v>1</v>
      </c>
      <c r="AP15" s="50" t="str">
        <f ca="1">VLOOKUP($M15,INDIRECT("'"&amp;Q15&amp;"'!$N$4:$W$11"),VLOOKUP($I15,'320a'!$X$2:$Y$10,2,TRUE),TRUE)</f>
        <v>1,00</v>
      </c>
      <c r="AQ15" s="50" t="str">
        <f ca="1">VLOOKUP($M15,INDIRECT("'"&amp;Q15&amp;"'!$N$24:$W$32"),VLOOKUP($I15,'320a'!$X$2:$Y$10,2))</f>
        <v>0,97</v>
      </c>
      <c r="AR15" s="50" t="str">
        <f ca="1">VLOOKUP($M15,INDIRECT("'"&amp;Q15&amp;"'!$N$4:$W$11"),VLOOKUP($I15,'320a'!$X$23:$Y$31,2,TRUE),TRUE)</f>
        <v>1,00</v>
      </c>
      <c r="AS15" s="50" t="str">
        <f ca="1">VLOOKUP($M15,INDIRECT("'"&amp;Q15&amp;"'!$N$24:$W$32"),VLOOKUP($I15,'320a'!$X$23:$Y$31,2))</f>
        <v>1,00</v>
      </c>
      <c r="AT15" s="103">
        <f t="shared" ca="1" si="16"/>
        <v>1</v>
      </c>
      <c r="AU15" s="103">
        <f t="shared" ca="1" si="17"/>
        <v>1</v>
      </c>
      <c r="AV15" s="103">
        <f t="shared" ca="1" si="18"/>
        <v>1</v>
      </c>
    </row>
    <row r="16" spans="1:48" ht="15" x14ac:dyDescent="0.25">
      <c r="B16" s="50"/>
      <c r="C16" s="50"/>
      <c r="D16" s="50"/>
      <c r="E16" s="50"/>
      <c r="F16" s="50">
        <v>0.1</v>
      </c>
      <c r="G16" s="50"/>
      <c r="H16" s="50"/>
      <c r="I16" s="50"/>
      <c r="J16" s="4">
        <f t="shared" si="0"/>
        <v>0</v>
      </c>
      <c r="K16" s="22">
        <f t="shared" ca="1" si="1"/>
        <v>1</v>
      </c>
      <c r="L16" s="22">
        <f t="shared" ca="1" si="2"/>
        <v>1</v>
      </c>
      <c r="M16" s="4">
        <f t="shared" si="3"/>
        <v>0</v>
      </c>
      <c r="N16" s="22">
        <f t="shared" ca="1" si="4"/>
        <v>1</v>
      </c>
      <c r="O16" s="22">
        <f t="shared" ca="1" si="5"/>
        <v>1</v>
      </c>
      <c r="Q16" s="102" t="str">
        <f t="shared" si="6"/>
        <v>320b</v>
      </c>
      <c r="R16" s="50">
        <f>VLOOKUP(I16,'320a'!$X$2:$X$10,1)</f>
        <v>0</v>
      </c>
      <c r="S16" s="50">
        <f>VLOOKUP(J16,'320a'!$B$4:$B$11,1)</f>
        <v>0</v>
      </c>
      <c r="T16" s="50" t="str">
        <f ca="1">VLOOKUP($J16,INDIRECT("'"&amp;$Q16&amp;"'!$B$4:$K$11"),VLOOKUP($I16,'320a'!$X$2:$Y$10,2))</f>
        <v>1,00</v>
      </c>
      <c r="U16" s="50" t="str">
        <f ca="1">VLOOKUP($J16,INDIRECT("'"&amp;$Q16&amp;"'!$B$24:$K$32"),VLOOKUP($I16,'320a'!$X$2:$Y$10,2))</f>
        <v>1,00</v>
      </c>
      <c r="V16" s="50" t="str">
        <f ca="1">VLOOKUP($J16,INDIRECT("'"&amp;$Q16&amp;"'!$B$4:$K$11"),VLOOKUP($I16,'320a'!$X$23:$Y$31,2))</f>
        <v>1,00</v>
      </c>
      <c r="W16" s="50" t="str">
        <f ca="1">VLOOKUP($J16,INDIRECT("'"&amp;$Q16&amp;"'!$B$24:$K$33"),VLOOKUP($I16,'320a'!$X$23:$Y$31,2))</f>
        <v>1,00</v>
      </c>
      <c r="X16" s="103">
        <f t="shared" ca="1" si="7"/>
        <v>1</v>
      </c>
      <c r="Y16" s="103">
        <f t="shared" ca="1" si="8"/>
        <v>1</v>
      </c>
      <c r="Z16" s="103">
        <f t="shared" ca="1" si="9"/>
        <v>1</v>
      </c>
      <c r="AA16" s="50" t="str">
        <f ca="1">VLOOKUP($J16,INDIRECT("'"&amp;Q16&amp;"'!$N$4:$W$11"),VLOOKUP($I16,'320a'!$X$2:$Y$10,2,TRUE),TRUE)</f>
        <v>1,00</v>
      </c>
      <c r="AB16" s="50" t="str">
        <f ca="1">VLOOKUP($J16,INDIRECT("'"&amp;Q16&amp;"'!$N$24:$W$32"),VLOOKUP($I16,'320a'!$X$2:$Y$10,2))</f>
        <v>0,97</v>
      </c>
      <c r="AC16" s="50" t="str">
        <f ca="1">VLOOKUP($J16,INDIRECT("'"&amp;Q16&amp;"'!$N$4:$W$11"),VLOOKUP($I16,'320a'!$X$23:$Y$31,2,TRUE),TRUE)</f>
        <v>1,00</v>
      </c>
      <c r="AD16" s="50" t="str">
        <f ca="1">VLOOKUP($J16,INDIRECT("'"&amp;Q16&amp;"'!$N$24:$W$32"),VLOOKUP($I16,'320a'!$X$23:$Y$31,2))</f>
        <v>1,00</v>
      </c>
      <c r="AE16" s="103">
        <f t="shared" ca="1" si="10"/>
        <v>1</v>
      </c>
      <c r="AF16" s="103">
        <f t="shared" ca="1" si="11"/>
        <v>1</v>
      </c>
      <c r="AG16" s="103">
        <f t="shared" ca="1" si="12"/>
        <v>1</v>
      </c>
      <c r="AH16" s="50">
        <f>VLOOKUP(M16,'320a'!$B$4:$B$11,1)</f>
        <v>0</v>
      </c>
      <c r="AI16" s="50" t="str">
        <f ca="1">VLOOKUP($M16,INDIRECT("'"&amp;$Q16&amp;"'!$B$4:$K$11"),VLOOKUP($I16,'320a'!$X$2:$Y$10,2))</f>
        <v>1,00</v>
      </c>
      <c r="AJ16" s="50" t="str">
        <f ca="1">VLOOKUP($M16,INDIRECT("'"&amp;$Q16&amp;"'!$B$24:$K$32"),VLOOKUP($I16,'320a'!$X$2:$Y$10,2))</f>
        <v>1,00</v>
      </c>
      <c r="AK16" s="50" t="str">
        <f ca="1">VLOOKUP($M16,INDIRECT("'"&amp;$Q16&amp;"'!$B$4:$K$11"),VLOOKUP($I16,'320a'!$X$23:$Y$31,2))</f>
        <v>1,00</v>
      </c>
      <c r="AL16" s="50" t="str">
        <f ca="1">VLOOKUP($M16,INDIRECT("'"&amp;$Q16&amp;"'!$B$24:$K$32"),VLOOKUP($I16,'320a'!$X$23:$Y$31,2))</f>
        <v>1,00</v>
      </c>
      <c r="AM16" s="103">
        <f t="shared" ca="1" si="13"/>
        <v>1</v>
      </c>
      <c r="AN16" s="103">
        <f t="shared" ca="1" si="14"/>
        <v>1</v>
      </c>
      <c r="AO16" s="103">
        <f t="shared" ca="1" si="15"/>
        <v>1</v>
      </c>
      <c r="AP16" s="50" t="str">
        <f ca="1">VLOOKUP($M16,INDIRECT("'"&amp;Q16&amp;"'!$N$4:$W$11"),VLOOKUP($I16,'320a'!$X$2:$Y$10,2,TRUE),TRUE)</f>
        <v>1,00</v>
      </c>
      <c r="AQ16" s="50" t="str">
        <f ca="1">VLOOKUP($M16,INDIRECT("'"&amp;Q16&amp;"'!$N$24:$W$32"),VLOOKUP($I16,'320a'!$X$2:$Y$10,2))</f>
        <v>0,97</v>
      </c>
      <c r="AR16" s="50" t="str">
        <f ca="1">VLOOKUP($M16,INDIRECT("'"&amp;Q16&amp;"'!$N$4:$W$11"),VLOOKUP($I16,'320a'!$X$23:$Y$31,2,TRUE),TRUE)</f>
        <v>1,00</v>
      </c>
      <c r="AS16" s="50" t="str">
        <f ca="1">VLOOKUP($M16,INDIRECT("'"&amp;Q16&amp;"'!$N$24:$W$32"),VLOOKUP($I16,'320a'!$X$23:$Y$31,2))</f>
        <v>1,00</v>
      </c>
      <c r="AT16" s="103">
        <f t="shared" ca="1" si="16"/>
        <v>1</v>
      </c>
      <c r="AU16" s="103">
        <f t="shared" ca="1" si="17"/>
        <v>1</v>
      </c>
      <c r="AV16" s="103">
        <f t="shared" ca="1" si="18"/>
        <v>1</v>
      </c>
    </row>
    <row r="17" spans="2:48" ht="15" x14ac:dyDescent="0.25">
      <c r="B17" s="50"/>
      <c r="C17" s="50"/>
      <c r="D17" s="50"/>
      <c r="E17" s="50"/>
      <c r="F17" s="50">
        <v>0.1</v>
      </c>
      <c r="G17" s="50"/>
      <c r="H17" s="50"/>
      <c r="I17" s="50"/>
      <c r="J17" s="4">
        <f t="shared" si="0"/>
        <v>0</v>
      </c>
      <c r="K17" s="22">
        <f t="shared" ca="1" si="1"/>
        <v>1</v>
      </c>
      <c r="L17" s="22">
        <f t="shared" ca="1" si="2"/>
        <v>1</v>
      </c>
      <c r="M17" s="4">
        <f t="shared" si="3"/>
        <v>0</v>
      </c>
      <c r="N17" s="22">
        <f t="shared" ca="1" si="4"/>
        <v>1</v>
      </c>
      <c r="O17" s="22">
        <f t="shared" ca="1" si="5"/>
        <v>1</v>
      </c>
      <c r="Q17" s="102" t="str">
        <f t="shared" si="6"/>
        <v>320b</v>
      </c>
      <c r="R17" s="50">
        <f>VLOOKUP(I17,'320a'!$X$2:$X$10,1)</f>
        <v>0</v>
      </c>
      <c r="S17" s="50">
        <f>VLOOKUP(J17,'320a'!$B$4:$B$11,1)</f>
        <v>0</v>
      </c>
      <c r="T17" s="50" t="str">
        <f ca="1">VLOOKUP($J17,INDIRECT("'"&amp;$Q17&amp;"'!$B$4:$K$11"),VLOOKUP($I17,'320a'!$X$2:$Y$10,2))</f>
        <v>1,00</v>
      </c>
      <c r="U17" s="50" t="str">
        <f ca="1">VLOOKUP($J17,INDIRECT("'"&amp;$Q17&amp;"'!$B$24:$K$32"),VLOOKUP($I17,'320a'!$X$2:$Y$10,2))</f>
        <v>1,00</v>
      </c>
      <c r="V17" s="50" t="str">
        <f ca="1">VLOOKUP($J17,INDIRECT("'"&amp;$Q17&amp;"'!$B$4:$K$11"),VLOOKUP($I17,'320a'!$X$23:$Y$31,2))</f>
        <v>1,00</v>
      </c>
      <c r="W17" s="50" t="str">
        <f ca="1">VLOOKUP($J17,INDIRECT("'"&amp;$Q17&amp;"'!$B$24:$K$33"),VLOOKUP($I17,'320a'!$X$23:$Y$31,2))</f>
        <v>1,00</v>
      </c>
      <c r="X17" s="103">
        <f t="shared" ca="1" si="7"/>
        <v>1</v>
      </c>
      <c r="Y17" s="103">
        <f t="shared" ca="1" si="8"/>
        <v>1</v>
      </c>
      <c r="Z17" s="103">
        <f t="shared" ca="1" si="9"/>
        <v>1</v>
      </c>
      <c r="AA17" s="50" t="str">
        <f ca="1">VLOOKUP($J17,INDIRECT("'"&amp;Q17&amp;"'!$N$4:$W$11"),VLOOKUP($I17,'320a'!$X$2:$Y$10,2,TRUE),TRUE)</f>
        <v>1,00</v>
      </c>
      <c r="AB17" s="50" t="str">
        <f ca="1">VLOOKUP($J17,INDIRECT("'"&amp;Q17&amp;"'!$N$24:$W$32"),VLOOKUP($I17,'320a'!$X$2:$Y$10,2))</f>
        <v>0,97</v>
      </c>
      <c r="AC17" s="50" t="str">
        <f ca="1">VLOOKUP($J17,INDIRECT("'"&amp;Q17&amp;"'!$N$4:$W$11"),VLOOKUP($I17,'320a'!$X$23:$Y$31,2,TRUE),TRUE)</f>
        <v>1,00</v>
      </c>
      <c r="AD17" s="50" t="str">
        <f ca="1">VLOOKUP($J17,INDIRECT("'"&amp;Q17&amp;"'!$N$24:$W$32"),VLOOKUP($I17,'320a'!$X$23:$Y$31,2))</f>
        <v>1,00</v>
      </c>
      <c r="AE17" s="103">
        <f t="shared" ca="1" si="10"/>
        <v>1</v>
      </c>
      <c r="AF17" s="103">
        <f t="shared" ca="1" si="11"/>
        <v>1</v>
      </c>
      <c r="AG17" s="103">
        <f t="shared" ca="1" si="12"/>
        <v>1</v>
      </c>
      <c r="AH17" s="50">
        <f>VLOOKUP(M17,'320a'!$B$4:$B$11,1)</f>
        <v>0</v>
      </c>
      <c r="AI17" s="50" t="str">
        <f ca="1">VLOOKUP($M17,INDIRECT("'"&amp;$Q17&amp;"'!$B$4:$K$11"),VLOOKUP($I17,'320a'!$X$2:$Y$10,2))</f>
        <v>1,00</v>
      </c>
      <c r="AJ17" s="50" t="str">
        <f ca="1">VLOOKUP($M17,INDIRECT("'"&amp;$Q17&amp;"'!$B$24:$K$32"),VLOOKUP($I17,'320a'!$X$2:$Y$10,2))</f>
        <v>1,00</v>
      </c>
      <c r="AK17" s="50" t="str">
        <f ca="1">VLOOKUP($M17,INDIRECT("'"&amp;$Q17&amp;"'!$B$4:$K$11"),VLOOKUP($I17,'320a'!$X$23:$Y$31,2))</f>
        <v>1,00</v>
      </c>
      <c r="AL17" s="50" t="str">
        <f ca="1">VLOOKUP($M17,INDIRECT("'"&amp;$Q17&amp;"'!$B$24:$K$32"),VLOOKUP($I17,'320a'!$X$23:$Y$31,2))</f>
        <v>1,00</v>
      </c>
      <c r="AM17" s="103">
        <f t="shared" ca="1" si="13"/>
        <v>1</v>
      </c>
      <c r="AN17" s="103">
        <f t="shared" ca="1" si="14"/>
        <v>1</v>
      </c>
      <c r="AO17" s="103">
        <f t="shared" ca="1" si="15"/>
        <v>1</v>
      </c>
      <c r="AP17" s="50" t="str">
        <f ca="1">VLOOKUP($M17,INDIRECT("'"&amp;Q17&amp;"'!$N$4:$W$11"),VLOOKUP($I17,'320a'!$X$2:$Y$10,2,TRUE),TRUE)</f>
        <v>1,00</v>
      </c>
      <c r="AQ17" s="50" t="str">
        <f ca="1">VLOOKUP($M17,INDIRECT("'"&amp;Q17&amp;"'!$N$24:$W$32"),VLOOKUP($I17,'320a'!$X$2:$Y$10,2))</f>
        <v>0,97</v>
      </c>
      <c r="AR17" s="50" t="str">
        <f ca="1">VLOOKUP($M17,INDIRECT("'"&amp;Q17&amp;"'!$N$4:$W$11"),VLOOKUP($I17,'320a'!$X$23:$Y$31,2,TRUE),TRUE)</f>
        <v>1,00</v>
      </c>
      <c r="AS17" s="50" t="str">
        <f ca="1">VLOOKUP($M17,INDIRECT("'"&amp;Q17&amp;"'!$N$24:$W$32"),VLOOKUP($I17,'320a'!$X$23:$Y$31,2))</f>
        <v>1,00</v>
      </c>
      <c r="AT17" s="103">
        <f t="shared" ca="1" si="16"/>
        <v>1</v>
      </c>
      <c r="AU17" s="103">
        <f t="shared" ca="1" si="17"/>
        <v>1</v>
      </c>
      <c r="AV17" s="103">
        <f t="shared" ca="1" si="18"/>
        <v>1</v>
      </c>
    </row>
    <row r="18" spans="2:48" ht="15" x14ac:dyDescent="0.25">
      <c r="B18" s="50"/>
      <c r="C18" s="50"/>
      <c r="D18" s="50"/>
      <c r="E18" s="50"/>
      <c r="F18" s="50">
        <v>0.1</v>
      </c>
      <c r="G18" s="50"/>
      <c r="H18" s="50"/>
      <c r="I18" s="50"/>
      <c r="J18" s="4">
        <f t="shared" si="0"/>
        <v>0</v>
      </c>
      <c r="K18" s="22">
        <f t="shared" ca="1" si="1"/>
        <v>1</v>
      </c>
      <c r="L18" s="22">
        <f t="shared" ca="1" si="2"/>
        <v>1</v>
      </c>
      <c r="M18" s="4">
        <f t="shared" si="3"/>
        <v>0</v>
      </c>
      <c r="N18" s="22">
        <f t="shared" ca="1" si="4"/>
        <v>1</v>
      </c>
      <c r="O18" s="22">
        <f t="shared" ca="1" si="5"/>
        <v>1</v>
      </c>
      <c r="Q18" s="102" t="str">
        <f t="shared" si="6"/>
        <v>320b</v>
      </c>
      <c r="R18" s="50">
        <f>VLOOKUP(I18,'320a'!$X$2:$X$10,1)</f>
        <v>0</v>
      </c>
      <c r="S18" s="50">
        <f>VLOOKUP(J18,'320a'!$B$4:$B$11,1)</f>
        <v>0</v>
      </c>
      <c r="T18" s="50" t="str">
        <f ca="1">VLOOKUP($J18,INDIRECT("'"&amp;$Q18&amp;"'!$B$4:$K$11"),VLOOKUP($I18,'320a'!$X$2:$Y$10,2))</f>
        <v>1,00</v>
      </c>
      <c r="U18" s="50" t="str">
        <f ca="1">VLOOKUP($J18,INDIRECT("'"&amp;$Q18&amp;"'!$B$24:$K$32"),VLOOKUP($I18,'320a'!$X$2:$Y$10,2))</f>
        <v>1,00</v>
      </c>
      <c r="V18" s="50" t="str">
        <f ca="1">VLOOKUP($J18,INDIRECT("'"&amp;$Q18&amp;"'!$B$4:$K$11"),VLOOKUP($I18,'320a'!$X$23:$Y$31,2))</f>
        <v>1,00</v>
      </c>
      <c r="W18" s="50" t="str">
        <f ca="1">VLOOKUP($J18,INDIRECT("'"&amp;$Q18&amp;"'!$B$24:$K$33"),VLOOKUP($I18,'320a'!$X$23:$Y$31,2))</f>
        <v>1,00</v>
      </c>
      <c r="X18" s="103">
        <f t="shared" ca="1" si="7"/>
        <v>1</v>
      </c>
      <c r="Y18" s="103">
        <f t="shared" ca="1" si="8"/>
        <v>1</v>
      </c>
      <c r="Z18" s="103">
        <f t="shared" ca="1" si="9"/>
        <v>1</v>
      </c>
      <c r="AA18" s="50" t="str">
        <f ca="1">VLOOKUP($J18,INDIRECT("'"&amp;Q18&amp;"'!$N$4:$W$11"),VLOOKUP($I18,'320a'!$X$2:$Y$10,2,TRUE),TRUE)</f>
        <v>1,00</v>
      </c>
      <c r="AB18" s="50" t="str">
        <f ca="1">VLOOKUP($J18,INDIRECT("'"&amp;Q18&amp;"'!$N$24:$W$32"),VLOOKUP($I18,'320a'!$X$2:$Y$10,2))</f>
        <v>0,97</v>
      </c>
      <c r="AC18" s="50" t="str">
        <f ca="1">VLOOKUP($J18,INDIRECT("'"&amp;Q18&amp;"'!$N$4:$W$11"),VLOOKUP($I18,'320a'!$X$23:$Y$31,2,TRUE),TRUE)</f>
        <v>1,00</v>
      </c>
      <c r="AD18" s="50" t="str">
        <f ca="1">VLOOKUP($J18,INDIRECT("'"&amp;Q18&amp;"'!$N$24:$W$32"),VLOOKUP($I18,'320a'!$X$23:$Y$31,2))</f>
        <v>1,00</v>
      </c>
      <c r="AE18" s="103">
        <f t="shared" ca="1" si="10"/>
        <v>1</v>
      </c>
      <c r="AF18" s="103">
        <f t="shared" ca="1" si="11"/>
        <v>1</v>
      </c>
      <c r="AG18" s="103">
        <f t="shared" ca="1" si="12"/>
        <v>1</v>
      </c>
      <c r="AH18" s="50">
        <f>VLOOKUP(M18,'320a'!$B$4:$B$11,1)</f>
        <v>0</v>
      </c>
      <c r="AI18" s="50" t="str">
        <f ca="1">VLOOKUP($M18,INDIRECT("'"&amp;$Q18&amp;"'!$B$4:$K$11"),VLOOKUP($I18,'320a'!$X$2:$Y$10,2))</f>
        <v>1,00</v>
      </c>
      <c r="AJ18" s="50" t="str">
        <f ca="1">VLOOKUP($M18,INDIRECT("'"&amp;$Q18&amp;"'!$B$24:$K$32"),VLOOKUP($I18,'320a'!$X$2:$Y$10,2))</f>
        <v>1,00</v>
      </c>
      <c r="AK18" s="50" t="str">
        <f ca="1">VLOOKUP($M18,INDIRECT("'"&amp;$Q18&amp;"'!$B$4:$K$11"),VLOOKUP($I18,'320a'!$X$23:$Y$31,2))</f>
        <v>1,00</v>
      </c>
      <c r="AL18" s="50" t="str">
        <f ca="1">VLOOKUP($M18,INDIRECT("'"&amp;$Q18&amp;"'!$B$24:$K$32"),VLOOKUP($I18,'320a'!$X$23:$Y$31,2))</f>
        <v>1,00</v>
      </c>
      <c r="AM18" s="103">
        <f t="shared" ca="1" si="13"/>
        <v>1</v>
      </c>
      <c r="AN18" s="103">
        <f t="shared" ca="1" si="14"/>
        <v>1</v>
      </c>
      <c r="AO18" s="103">
        <f t="shared" ca="1" si="15"/>
        <v>1</v>
      </c>
      <c r="AP18" s="50" t="str">
        <f ca="1">VLOOKUP($M18,INDIRECT("'"&amp;Q18&amp;"'!$N$4:$W$11"),VLOOKUP($I18,'320a'!$X$2:$Y$10,2,TRUE),TRUE)</f>
        <v>1,00</v>
      </c>
      <c r="AQ18" s="50" t="str">
        <f ca="1">VLOOKUP($M18,INDIRECT("'"&amp;Q18&amp;"'!$N$24:$W$32"),VLOOKUP($I18,'320a'!$X$2:$Y$10,2))</f>
        <v>0,97</v>
      </c>
      <c r="AR18" s="50" t="str">
        <f ca="1">VLOOKUP($M18,INDIRECT("'"&amp;Q18&amp;"'!$N$4:$W$11"),VLOOKUP($I18,'320a'!$X$23:$Y$31,2,TRUE),TRUE)</f>
        <v>1,00</v>
      </c>
      <c r="AS18" s="50" t="str">
        <f ca="1">VLOOKUP($M18,INDIRECT("'"&amp;Q18&amp;"'!$N$24:$W$32"),VLOOKUP($I18,'320a'!$X$23:$Y$31,2))</f>
        <v>1,00</v>
      </c>
      <c r="AT18" s="103">
        <f t="shared" ca="1" si="16"/>
        <v>1</v>
      </c>
      <c r="AU18" s="103">
        <f t="shared" ca="1" si="17"/>
        <v>1</v>
      </c>
      <c r="AV18" s="103">
        <f t="shared" ca="1" si="18"/>
        <v>1</v>
      </c>
    </row>
    <row r="31" spans="2:48" x14ac:dyDescent="0.2">
      <c r="N31" s="103"/>
    </row>
  </sheetData>
  <mergeCells count="5">
    <mergeCell ref="J2:L2"/>
    <mergeCell ref="M2:O2"/>
    <mergeCell ref="S1:AG1"/>
    <mergeCell ref="AH1:AV1"/>
    <mergeCell ref="A1:O1"/>
  </mergeCells>
  <phoneticPr fontId="0" type="noConversion"/>
  <printOptions horizontalCentered="1" verticalCentered="1" gridLines="1"/>
  <pageMargins left="0.31496062992125984" right="0.27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="120" workbookViewId="0">
      <selection activeCell="C6" sqref="C6"/>
    </sheetView>
  </sheetViews>
  <sheetFormatPr defaultRowHeight="12.75" x14ac:dyDescent="0.25"/>
  <cols>
    <col min="1" max="1" width="9.140625" style="10"/>
    <col min="2" max="2" width="9.140625" style="18"/>
    <col min="3" max="16384" width="9.140625" style="10"/>
  </cols>
  <sheetData>
    <row r="1" spans="1:25" x14ac:dyDescent="0.25">
      <c r="A1" s="6" t="s">
        <v>17</v>
      </c>
      <c r="B1" s="6"/>
      <c r="C1" s="7"/>
      <c r="D1" s="8"/>
      <c r="E1" s="8"/>
      <c r="F1" s="8"/>
      <c r="G1" s="9" t="s">
        <v>18</v>
      </c>
      <c r="H1" s="8"/>
      <c r="I1" s="8"/>
      <c r="J1" s="8"/>
      <c r="K1" s="7"/>
    </row>
    <row r="2" spans="1:25" x14ac:dyDescent="0.25">
      <c r="A2" s="11"/>
      <c r="B2" s="6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3" t="s">
        <v>24</v>
      </c>
      <c r="H2" s="12" t="s">
        <v>25</v>
      </c>
      <c r="I2" s="12" t="s">
        <v>26</v>
      </c>
      <c r="J2" s="12" t="s">
        <v>27</v>
      </c>
      <c r="K2" s="12" t="s">
        <v>20</v>
      </c>
      <c r="O2" s="12" t="s">
        <v>20</v>
      </c>
      <c r="P2" s="12" t="s">
        <v>21</v>
      </c>
      <c r="Q2" s="12" t="s">
        <v>22</v>
      </c>
      <c r="R2" s="12" t="s">
        <v>23</v>
      </c>
      <c r="S2" s="13" t="s">
        <v>24</v>
      </c>
      <c r="T2" s="12" t="s">
        <v>25</v>
      </c>
      <c r="U2" s="12" t="s">
        <v>26</v>
      </c>
      <c r="V2" s="12" t="s">
        <v>27</v>
      </c>
      <c r="W2" s="12" t="s">
        <v>20</v>
      </c>
      <c r="X2" s="10">
        <v>0</v>
      </c>
      <c r="Y2" s="10">
        <v>2</v>
      </c>
    </row>
    <row r="3" spans="1:25" x14ac:dyDescent="0.25">
      <c r="A3" s="11"/>
      <c r="B3" s="6"/>
      <c r="C3" s="12">
        <v>0</v>
      </c>
      <c r="D3" s="12">
        <v>45</v>
      </c>
      <c r="E3" s="12">
        <v>90</v>
      </c>
      <c r="F3" s="12">
        <v>135</v>
      </c>
      <c r="G3" s="13">
        <v>180</v>
      </c>
      <c r="H3" s="12">
        <v>225</v>
      </c>
      <c r="I3" s="12">
        <v>270</v>
      </c>
      <c r="J3" s="12">
        <v>315</v>
      </c>
      <c r="K3" s="12">
        <v>360</v>
      </c>
      <c r="N3" s="14"/>
      <c r="O3" s="12">
        <v>0</v>
      </c>
      <c r="P3" s="12">
        <v>45</v>
      </c>
      <c r="Q3" s="12">
        <v>90</v>
      </c>
      <c r="R3" s="12">
        <v>135</v>
      </c>
      <c r="S3" s="13">
        <v>180</v>
      </c>
      <c r="T3" s="12">
        <v>225</v>
      </c>
      <c r="U3" s="12">
        <v>270</v>
      </c>
      <c r="V3" s="12">
        <v>315</v>
      </c>
      <c r="W3" s="12">
        <v>360</v>
      </c>
      <c r="X3" s="10">
        <v>45</v>
      </c>
      <c r="Y3" s="10">
        <v>3</v>
      </c>
    </row>
    <row r="4" spans="1:25" x14ac:dyDescent="0.25">
      <c r="A4" s="15" t="s">
        <v>28</v>
      </c>
      <c r="B4" s="16">
        <v>0</v>
      </c>
      <c r="C4" s="15" t="s">
        <v>29</v>
      </c>
      <c r="D4" s="15" t="s">
        <v>29</v>
      </c>
      <c r="E4" s="15" t="s">
        <v>29</v>
      </c>
      <c r="F4" s="15" t="s">
        <v>29</v>
      </c>
      <c r="G4" s="15" t="s">
        <v>29</v>
      </c>
      <c r="H4" s="15" t="s">
        <v>29</v>
      </c>
      <c r="I4" s="15" t="s">
        <v>29</v>
      </c>
      <c r="J4" s="15" t="s">
        <v>29</v>
      </c>
      <c r="K4" s="15" t="s">
        <v>29</v>
      </c>
      <c r="M4" s="15" t="s">
        <v>30</v>
      </c>
      <c r="N4" s="17">
        <v>0</v>
      </c>
      <c r="O4" s="15" t="s">
        <v>29</v>
      </c>
      <c r="P4" s="15" t="s">
        <v>29</v>
      </c>
      <c r="Q4" s="15" t="s">
        <v>29</v>
      </c>
      <c r="R4" s="15" t="s">
        <v>29</v>
      </c>
      <c r="S4" s="15" t="s">
        <v>29</v>
      </c>
      <c r="T4" s="15" t="s">
        <v>29</v>
      </c>
      <c r="U4" s="15" t="s">
        <v>29</v>
      </c>
      <c r="V4" s="15" t="s">
        <v>29</v>
      </c>
      <c r="W4" s="15" t="s">
        <v>29</v>
      </c>
      <c r="X4" s="10">
        <v>90</v>
      </c>
      <c r="Y4" s="10">
        <v>4</v>
      </c>
    </row>
    <row r="5" spans="1:25" x14ac:dyDescent="0.25">
      <c r="A5" s="15" t="s">
        <v>28</v>
      </c>
      <c r="B5" s="16">
        <v>5</v>
      </c>
      <c r="C5" s="15" t="s">
        <v>29</v>
      </c>
      <c r="D5" s="15" t="s">
        <v>31</v>
      </c>
      <c r="E5" s="15" t="s">
        <v>32</v>
      </c>
      <c r="F5" s="15" t="s">
        <v>33</v>
      </c>
      <c r="G5" s="15" t="s">
        <v>31</v>
      </c>
      <c r="H5" s="15" t="s">
        <v>33</v>
      </c>
      <c r="I5" s="15" t="s">
        <v>32</v>
      </c>
      <c r="J5" s="15" t="s">
        <v>31</v>
      </c>
      <c r="K5" s="15" t="s">
        <v>29</v>
      </c>
      <c r="M5" s="15" t="s">
        <v>30</v>
      </c>
      <c r="N5" s="17">
        <v>5</v>
      </c>
      <c r="O5" s="15" t="s">
        <v>32</v>
      </c>
      <c r="P5" s="15" t="s">
        <v>32</v>
      </c>
      <c r="Q5" s="15" t="s">
        <v>33</v>
      </c>
      <c r="R5" s="15" t="s">
        <v>31</v>
      </c>
      <c r="S5" s="15" t="s">
        <v>29</v>
      </c>
      <c r="T5" s="15" t="s">
        <v>31</v>
      </c>
      <c r="U5" s="15" t="s">
        <v>33</v>
      </c>
      <c r="V5" s="15" t="s">
        <v>32</v>
      </c>
      <c r="W5" s="15" t="s">
        <v>32</v>
      </c>
      <c r="X5" s="10">
        <v>135</v>
      </c>
      <c r="Y5" s="10">
        <v>5</v>
      </c>
    </row>
    <row r="6" spans="1:25" x14ac:dyDescent="0.25">
      <c r="A6" s="15" t="s">
        <v>28</v>
      </c>
      <c r="B6" s="16">
        <v>10</v>
      </c>
      <c r="C6" s="15">
        <v>1</v>
      </c>
      <c r="D6" s="15" t="s">
        <v>34</v>
      </c>
      <c r="E6" s="15" t="s">
        <v>35</v>
      </c>
      <c r="F6" s="15" t="s">
        <v>34</v>
      </c>
      <c r="G6" s="15" t="s">
        <v>32</v>
      </c>
      <c r="H6" s="15" t="s">
        <v>34</v>
      </c>
      <c r="I6" s="15" t="s">
        <v>35</v>
      </c>
      <c r="J6" s="15" t="s">
        <v>34</v>
      </c>
      <c r="K6" s="15" t="s">
        <v>29</v>
      </c>
      <c r="M6" s="15" t="s">
        <v>30</v>
      </c>
      <c r="N6" s="17">
        <v>10</v>
      </c>
      <c r="O6" s="15" t="s">
        <v>36</v>
      </c>
      <c r="P6" s="15" t="s">
        <v>36</v>
      </c>
      <c r="Q6" s="15" t="s">
        <v>37</v>
      </c>
      <c r="R6" s="15" t="s">
        <v>33</v>
      </c>
      <c r="S6" s="15" t="s">
        <v>29</v>
      </c>
      <c r="T6" s="15" t="s">
        <v>33</v>
      </c>
      <c r="U6" s="15" t="s">
        <v>37</v>
      </c>
      <c r="V6" s="15" t="s">
        <v>36</v>
      </c>
      <c r="W6" s="15" t="s">
        <v>36</v>
      </c>
      <c r="X6" s="10">
        <v>180</v>
      </c>
      <c r="Y6" s="10">
        <v>6</v>
      </c>
    </row>
    <row r="7" spans="1:25" x14ac:dyDescent="0.25">
      <c r="A7" s="15" t="s">
        <v>28</v>
      </c>
      <c r="B7" s="16">
        <v>15</v>
      </c>
      <c r="C7" s="15" t="s">
        <v>29</v>
      </c>
      <c r="D7" s="15" t="s">
        <v>36</v>
      </c>
      <c r="E7" s="15" t="s">
        <v>38</v>
      </c>
      <c r="F7" s="15" t="s">
        <v>39</v>
      </c>
      <c r="G7" s="15" t="s">
        <v>40</v>
      </c>
      <c r="H7" s="15" t="s">
        <v>39</v>
      </c>
      <c r="I7" s="15" t="s">
        <v>38</v>
      </c>
      <c r="J7" s="15" t="s">
        <v>36</v>
      </c>
      <c r="K7" s="15" t="s">
        <v>29</v>
      </c>
      <c r="M7" s="15" t="s">
        <v>30</v>
      </c>
      <c r="N7" s="17">
        <v>15</v>
      </c>
      <c r="O7" s="15" t="s">
        <v>41</v>
      </c>
      <c r="P7" s="15" t="s">
        <v>42</v>
      </c>
      <c r="Q7" s="15" t="s">
        <v>41</v>
      </c>
      <c r="R7" s="15" t="s">
        <v>37</v>
      </c>
      <c r="S7" s="15" t="s">
        <v>29</v>
      </c>
      <c r="T7" s="15" t="s">
        <v>37</v>
      </c>
      <c r="U7" s="15" t="s">
        <v>41</v>
      </c>
      <c r="V7" s="15" t="s">
        <v>42</v>
      </c>
      <c r="W7" s="15" t="s">
        <v>41</v>
      </c>
      <c r="X7" s="10">
        <v>225</v>
      </c>
      <c r="Y7" s="10">
        <v>7</v>
      </c>
    </row>
    <row r="8" spans="1:25" x14ac:dyDescent="0.25">
      <c r="A8" s="15" t="s">
        <v>28</v>
      </c>
      <c r="B8" s="16">
        <v>20</v>
      </c>
      <c r="C8" s="15" t="s">
        <v>29</v>
      </c>
      <c r="D8" s="15" t="s">
        <v>39</v>
      </c>
      <c r="E8" s="15" t="s">
        <v>43</v>
      </c>
      <c r="F8" s="15" t="s">
        <v>44</v>
      </c>
      <c r="G8" s="15" t="s">
        <v>38</v>
      </c>
      <c r="H8" s="15" t="s">
        <v>44</v>
      </c>
      <c r="I8" s="15" t="s">
        <v>43</v>
      </c>
      <c r="J8" s="15" t="s">
        <v>39</v>
      </c>
      <c r="K8" s="15" t="s">
        <v>29</v>
      </c>
      <c r="M8" s="15" t="s">
        <v>30</v>
      </c>
      <c r="N8" s="17">
        <v>20</v>
      </c>
      <c r="O8" s="15" t="s">
        <v>45</v>
      </c>
      <c r="P8" s="15" t="s">
        <v>44</v>
      </c>
      <c r="Q8" s="15" t="s">
        <v>38</v>
      </c>
      <c r="R8" s="15" t="s">
        <v>36</v>
      </c>
      <c r="S8" s="15" t="s">
        <v>29</v>
      </c>
      <c r="T8" s="15" t="s">
        <v>36</v>
      </c>
      <c r="U8" s="15" t="s">
        <v>38</v>
      </c>
      <c r="V8" s="15" t="s">
        <v>44</v>
      </c>
      <c r="W8" s="15" t="s">
        <v>45</v>
      </c>
      <c r="X8" s="10">
        <v>270</v>
      </c>
      <c r="Y8" s="10">
        <v>8</v>
      </c>
    </row>
    <row r="9" spans="1:25" x14ac:dyDescent="0.25">
      <c r="A9" s="15" t="s">
        <v>28</v>
      </c>
      <c r="B9" s="16">
        <v>25</v>
      </c>
      <c r="C9" s="15" t="s">
        <v>29</v>
      </c>
      <c r="D9" s="15" t="s">
        <v>45</v>
      </c>
      <c r="E9" s="15" t="s">
        <v>46</v>
      </c>
      <c r="F9" s="15" t="s">
        <v>47</v>
      </c>
      <c r="G9" s="15" t="s">
        <v>47</v>
      </c>
      <c r="H9" s="15" t="s">
        <v>47</v>
      </c>
      <c r="I9" s="15" t="s">
        <v>46</v>
      </c>
      <c r="J9" s="15" t="s">
        <v>45</v>
      </c>
      <c r="K9" s="15" t="s">
        <v>29</v>
      </c>
      <c r="M9" s="15" t="s">
        <v>30</v>
      </c>
      <c r="N9" s="17">
        <v>25</v>
      </c>
      <c r="O9" s="15" t="s">
        <v>45</v>
      </c>
      <c r="P9" s="15" t="s">
        <v>48</v>
      </c>
      <c r="Q9" s="15" t="s">
        <v>49</v>
      </c>
      <c r="R9" s="15" t="s">
        <v>41</v>
      </c>
      <c r="S9" s="15" t="s">
        <v>29</v>
      </c>
      <c r="T9" s="15" t="s">
        <v>41</v>
      </c>
      <c r="U9" s="15" t="s">
        <v>49</v>
      </c>
      <c r="V9" s="15" t="s">
        <v>48</v>
      </c>
      <c r="W9" s="15" t="s">
        <v>45</v>
      </c>
      <c r="X9" s="10">
        <v>315</v>
      </c>
      <c r="Y9" s="10">
        <v>9</v>
      </c>
    </row>
    <row r="10" spans="1:25" x14ac:dyDescent="0.25">
      <c r="A10" s="15" t="s">
        <v>28</v>
      </c>
      <c r="B10" s="16">
        <v>30</v>
      </c>
      <c r="C10" s="15" t="s">
        <v>29</v>
      </c>
      <c r="D10" s="15" t="s">
        <v>50</v>
      </c>
      <c r="E10" s="15" t="s">
        <v>51</v>
      </c>
      <c r="F10" s="15" t="s">
        <v>52</v>
      </c>
      <c r="G10" s="15" t="s">
        <v>53</v>
      </c>
      <c r="H10" s="15" t="s">
        <v>52</v>
      </c>
      <c r="I10" s="15" t="s">
        <v>51</v>
      </c>
      <c r="J10" s="15" t="s">
        <v>50</v>
      </c>
      <c r="K10" s="15" t="s">
        <v>29</v>
      </c>
      <c r="M10" s="15" t="s">
        <v>30</v>
      </c>
      <c r="N10" s="17">
        <v>30</v>
      </c>
      <c r="O10" s="15" t="s">
        <v>38</v>
      </c>
      <c r="P10" s="15" t="s">
        <v>54</v>
      </c>
      <c r="Q10" s="15" t="s">
        <v>54</v>
      </c>
      <c r="R10" s="15" t="s">
        <v>39</v>
      </c>
      <c r="S10" s="15" t="s">
        <v>29</v>
      </c>
      <c r="T10" s="15" t="s">
        <v>39</v>
      </c>
      <c r="U10" s="15" t="s">
        <v>54</v>
      </c>
      <c r="V10" s="15" t="s">
        <v>54</v>
      </c>
      <c r="W10" s="15" t="s">
        <v>38</v>
      </c>
      <c r="X10" s="10">
        <v>360</v>
      </c>
      <c r="Y10" s="10">
        <v>10</v>
      </c>
    </row>
    <row r="11" spans="1:25" x14ac:dyDescent="0.25">
      <c r="A11" s="15" t="s">
        <v>28</v>
      </c>
      <c r="B11" s="16">
        <v>35</v>
      </c>
      <c r="C11" s="15" t="s">
        <v>29</v>
      </c>
      <c r="D11" s="15" t="s">
        <v>44</v>
      </c>
      <c r="E11" s="15" t="s">
        <v>53</v>
      </c>
      <c r="F11" s="15" t="s">
        <v>55</v>
      </c>
      <c r="G11" s="15" t="s">
        <v>56</v>
      </c>
      <c r="H11" s="15" t="s">
        <v>55</v>
      </c>
      <c r="I11" s="15" t="s">
        <v>53</v>
      </c>
      <c r="J11" s="15" t="s">
        <v>44</v>
      </c>
      <c r="K11" s="15" t="s">
        <v>29</v>
      </c>
      <c r="M11" s="15" t="s">
        <v>30</v>
      </c>
      <c r="N11" s="17">
        <v>35</v>
      </c>
      <c r="O11" s="15" t="s">
        <v>38</v>
      </c>
      <c r="P11" s="15" t="s">
        <v>57</v>
      </c>
      <c r="Q11" s="15" t="s">
        <v>57</v>
      </c>
      <c r="R11" s="15" t="s">
        <v>50</v>
      </c>
      <c r="S11" s="15" t="s">
        <v>58</v>
      </c>
      <c r="T11" s="15" t="s">
        <v>50</v>
      </c>
      <c r="U11" s="15" t="s">
        <v>57</v>
      </c>
      <c r="V11" s="15" t="s">
        <v>57</v>
      </c>
      <c r="W11" s="15" t="s">
        <v>38</v>
      </c>
    </row>
    <row r="12" spans="1:25" x14ac:dyDescent="0.25">
      <c r="A12" s="15" t="s">
        <v>28</v>
      </c>
      <c r="B12" s="16">
        <v>40</v>
      </c>
      <c r="C12" s="15" t="s">
        <v>29</v>
      </c>
      <c r="D12" s="15" t="s">
        <v>49</v>
      </c>
      <c r="E12" s="15" t="s">
        <v>59</v>
      </c>
      <c r="F12" s="15" t="s">
        <v>60</v>
      </c>
      <c r="G12" s="15" t="s">
        <v>61</v>
      </c>
      <c r="H12" s="15" t="s">
        <v>60</v>
      </c>
      <c r="I12" s="15" t="s">
        <v>59</v>
      </c>
      <c r="J12" s="15" t="s">
        <v>49</v>
      </c>
      <c r="K12" s="15" t="s">
        <v>29</v>
      </c>
      <c r="M12" s="15" t="s">
        <v>30</v>
      </c>
      <c r="N12" s="17">
        <v>40</v>
      </c>
      <c r="O12" s="15" t="s">
        <v>50</v>
      </c>
      <c r="P12" s="15" t="s">
        <v>47</v>
      </c>
      <c r="Q12" s="15" t="s">
        <v>46</v>
      </c>
      <c r="R12" s="15" t="s">
        <v>48</v>
      </c>
      <c r="S12" s="15" t="s">
        <v>31</v>
      </c>
      <c r="T12" s="15" t="s">
        <v>48</v>
      </c>
      <c r="U12" s="15" t="s">
        <v>46</v>
      </c>
      <c r="V12" s="15" t="s">
        <v>47</v>
      </c>
      <c r="W12" s="15" t="s">
        <v>50</v>
      </c>
    </row>
    <row r="13" spans="1:25" x14ac:dyDescent="0.25">
      <c r="A13" s="15" t="s">
        <v>28</v>
      </c>
      <c r="B13" s="16">
        <v>45</v>
      </c>
      <c r="C13" s="15" t="s">
        <v>29</v>
      </c>
      <c r="D13" s="15" t="s">
        <v>48</v>
      </c>
      <c r="E13" s="15" t="s">
        <v>62</v>
      </c>
      <c r="F13" s="15" t="s">
        <v>61</v>
      </c>
      <c r="G13" s="15" t="s">
        <v>63</v>
      </c>
      <c r="H13" s="15" t="s">
        <v>61</v>
      </c>
      <c r="I13" s="15" t="s">
        <v>62</v>
      </c>
      <c r="J13" s="15" t="s">
        <v>48</v>
      </c>
      <c r="K13" s="15" t="s">
        <v>29</v>
      </c>
      <c r="M13" s="15" t="s">
        <v>30</v>
      </c>
      <c r="N13" s="17">
        <v>45</v>
      </c>
      <c r="O13" s="15" t="s">
        <v>50</v>
      </c>
      <c r="P13" s="15" t="s">
        <v>64</v>
      </c>
      <c r="Q13" s="15" t="s">
        <v>65</v>
      </c>
      <c r="R13" s="15" t="s">
        <v>66</v>
      </c>
      <c r="S13" s="15" t="s">
        <v>34</v>
      </c>
      <c r="T13" s="15" t="s">
        <v>66</v>
      </c>
      <c r="U13" s="15" t="s">
        <v>65</v>
      </c>
      <c r="V13" s="15" t="s">
        <v>64</v>
      </c>
      <c r="W13" s="15" t="s">
        <v>50</v>
      </c>
    </row>
    <row r="14" spans="1:25" x14ac:dyDescent="0.25">
      <c r="A14" s="15" t="s">
        <v>28</v>
      </c>
      <c r="B14" s="16">
        <v>50</v>
      </c>
      <c r="C14" s="15" t="s">
        <v>29</v>
      </c>
      <c r="D14" s="15" t="s">
        <v>54</v>
      </c>
      <c r="E14" s="15" t="s">
        <v>56</v>
      </c>
      <c r="F14" s="15" t="s">
        <v>63</v>
      </c>
      <c r="G14" s="15" t="s">
        <v>67</v>
      </c>
      <c r="H14" s="15" t="s">
        <v>63</v>
      </c>
      <c r="I14" s="15" t="s">
        <v>56</v>
      </c>
      <c r="J14" s="15" t="s">
        <v>54</v>
      </c>
      <c r="K14" s="15" t="s">
        <v>29</v>
      </c>
      <c r="M14" s="15" t="s">
        <v>30</v>
      </c>
      <c r="N14" s="17">
        <v>50</v>
      </c>
      <c r="O14" s="15" t="s">
        <v>50</v>
      </c>
      <c r="P14" s="15" t="s">
        <v>68</v>
      </c>
      <c r="Q14" s="15" t="s">
        <v>69</v>
      </c>
      <c r="R14" s="15" t="s">
        <v>70</v>
      </c>
      <c r="S14" s="15" t="s">
        <v>35</v>
      </c>
      <c r="T14" s="15" t="s">
        <v>70</v>
      </c>
      <c r="U14" s="15" t="s">
        <v>69</v>
      </c>
      <c r="V14" s="15" t="s">
        <v>68</v>
      </c>
      <c r="W14" s="15" t="s">
        <v>50</v>
      </c>
    </row>
    <row r="15" spans="1:25" x14ac:dyDescent="0.25">
      <c r="A15" s="15" t="s">
        <v>28</v>
      </c>
      <c r="B15" s="16">
        <v>55</v>
      </c>
      <c r="C15" s="15" t="s">
        <v>29</v>
      </c>
      <c r="D15" s="15" t="s">
        <v>54</v>
      </c>
      <c r="E15" s="15" t="s">
        <v>71</v>
      </c>
      <c r="F15" s="15" t="s">
        <v>72</v>
      </c>
      <c r="G15" s="15" t="s">
        <v>73</v>
      </c>
      <c r="H15" s="15" t="s">
        <v>72</v>
      </c>
      <c r="I15" s="15" t="s">
        <v>71</v>
      </c>
      <c r="J15" s="15" t="s">
        <v>54</v>
      </c>
      <c r="K15" s="15" t="s">
        <v>29</v>
      </c>
      <c r="M15" s="15" t="s">
        <v>30</v>
      </c>
      <c r="N15" s="17">
        <v>55</v>
      </c>
      <c r="O15" s="15" t="s">
        <v>50</v>
      </c>
      <c r="P15" s="15" t="s">
        <v>51</v>
      </c>
      <c r="Q15" s="15" t="s">
        <v>74</v>
      </c>
      <c r="R15" s="15" t="s">
        <v>64</v>
      </c>
      <c r="S15" s="15" t="s">
        <v>39</v>
      </c>
      <c r="T15" s="15" t="s">
        <v>64</v>
      </c>
      <c r="U15" s="15" t="s">
        <v>74</v>
      </c>
      <c r="V15" s="15" t="s">
        <v>51</v>
      </c>
      <c r="W15" s="15" t="s">
        <v>50</v>
      </c>
    </row>
    <row r="16" spans="1:25" x14ac:dyDescent="0.25">
      <c r="A16" s="15" t="s">
        <v>28</v>
      </c>
      <c r="B16" s="16">
        <v>60</v>
      </c>
      <c r="C16" s="15" t="s">
        <v>29</v>
      </c>
      <c r="D16" s="15" t="s">
        <v>54</v>
      </c>
      <c r="E16" s="15" t="s">
        <v>75</v>
      </c>
      <c r="F16" s="15" t="s">
        <v>76</v>
      </c>
      <c r="G16" s="15" t="s">
        <v>77</v>
      </c>
      <c r="H16" s="15" t="s">
        <v>76</v>
      </c>
      <c r="I16" s="15" t="s">
        <v>75</v>
      </c>
      <c r="J16" s="15" t="s">
        <v>54</v>
      </c>
      <c r="K16" s="15" t="s">
        <v>29</v>
      </c>
      <c r="M16" s="15" t="s">
        <v>30</v>
      </c>
      <c r="N16" s="17">
        <v>60</v>
      </c>
      <c r="O16" s="15" t="s">
        <v>50</v>
      </c>
      <c r="P16" s="15" t="s">
        <v>69</v>
      </c>
      <c r="Q16" s="15" t="s">
        <v>59</v>
      </c>
      <c r="R16" s="15" t="s">
        <v>68</v>
      </c>
      <c r="S16" s="15" t="s">
        <v>38</v>
      </c>
      <c r="T16" s="15" t="s">
        <v>68</v>
      </c>
      <c r="U16" s="15" t="s">
        <v>59</v>
      </c>
      <c r="V16" s="15" t="s">
        <v>69</v>
      </c>
      <c r="W16" s="15" t="s">
        <v>50</v>
      </c>
    </row>
    <row r="17" spans="1:25" x14ac:dyDescent="0.25">
      <c r="A17" s="15" t="s">
        <v>28</v>
      </c>
      <c r="B17" s="16">
        <v>65</v>
      </c>
      <c r="C17" s="15" t="s">
        <v>29</v>
      </c>
      <c r="D17" s="15" t="s">
        <v>54</v>
      </c>
      <c r="E17" s="15" t="s">
        <v>78</v>
      </c>
      <c r="F17" s="15" t="s">
        <v>67</v>
      </c>
      <c r="G17" s="15" t="s">
        <v>77</v>
      </c>
      <c r="H17" s="15" t="s">
        <v>67</v>
      </c>
      <c r="I17" s="15" t="s">
        <v>78</v>
      </c>
      <c r="J17" s="15" t="s">
        <v>54</v>
      </c>
      <c r="K17" s="15" t="s">
        <v>29</v>
      </c>
      <c r="M17" s="15" t="s">
        <v>30</v>
      </c>
      <c r="N17" s="17">
        <v>65</v>
      </c>
      <c r="O17" s="15" t="s">
        <v>50</v>
      </c>
      <c r="P17" s="15" t="s">
        <v>69</v>
      </c>
      <c r="Q17" s="15" t="s">
        <v>62</v>
      </c>
      <c r="R17" s="15" t="s">
        <v>69</v>
      </c>
      <c r="S17" s="15" t="s">
        <v>79</v>
      </c>
      <c r="T17" s="15" t="s">
        <v>69</v>
      </c>
      <c r="U17" s="15" t="s">
        <v>62</v>
      </c>
      <c r="V17" s="15" t="s">
        <v>69</v>
      </c>
      <c r="W17" s="15" t="s">
        <v>50</v>
      </c>
    </row>
    <row r="18" spans="1:25" x14ac:dyDescent="0.25">
      <c r="A18" s="15" t="s">
        <v>28</v>
      </c>
      <c r="B18" s="16">
        <v>70</v>
      </c>
      <c r="C18" s="15" t="s">
        <v>29</v>
      </c>
      <c r="D18" s="15" t="s">
        <v>54</v>
      </c>
      <c r="E18" s="15" t="s">
        <v>78</v>
      </c>
      <c r="F18" s="15" t="s">
        <v>67</v>
      </c>
      <c r="G18" s="15" t="s">
        <v>80</v>
      </c>
      <c r="H18" s="15" t="s">
        <v>67</v>
      </c>
      <c r="I18" s="15" t="s">
        <v>78</v>
      </c>
      <c r="J18" s="15" t="s">
        <v>54</v>
      </c>
      <c r="K18" s="15" t="s">
        <v>29</v>
      </c>
      <c r="M18" s="15" t="s">
        <v>30</v>
      </c>
      <c r="N18" s="17">
        <v>70</v>
      </c>
      <c r="O18" s="15" t="s">
        <v>50</v>
      </c>
      <c r="P18" s="15" t="s">
        <v>52</v>
      </c>
      <c r="Q18" s="15" t="s">
        <v>71</v>
      </c>
      <c r="R18" s="15" t="s">
        <v>81</v>
      </c>
      <c r="S18" s="15" t="s">
        <v>47</v>
      </c>
      <c r="T18" s="15" t="s">
        <v>81</v>
      </c>
      <c r="U18" s="15" t="s">
        <v>71</v>
      </c>
      <c r="V18" s="15" t="s">
        <v>52</v>
      </c>
      <c r="W18" s="15" t="s">
        <v>50</v>
      </c>
    </row>
    <row r="23" spans="1:25" x14ac:dyDescent="0.25">
      <c r="C23" s="12">
        <v>0</v>
      </c>
      <c r="D23" s="12">
        <v>45</v>
      </c>
      <c r="E23" s="12">
        <v>90</v>
      </c>
      <c r="F23" s="12">
        <v>135</v>
      </c>
      <c r="G23" s="13">
        <v>180</v>
      </c>
      <c r="H23" s="12">
        <v>225</v>
      </c>
      <c r="I23" s="12">
        <v>270</v>
      </c>
      <c r="J23" s="12">
        <v>315</v>
      </c>
      <c r="K23" s="12">
        <v>360</v>
      </c>
      <c r="O23" s="12">
        <v>0</v>
      </c>
      <c r="P23" s="12">
        <v>45</v>
      </c>
      <c r="Q23" s="12">
        <v>90</v>
      </c>
      <c r="R23" s="12">
        <v>135</v>
      </c>
      <c r="S23" s="13">
        <v>180</v>
      </c>
      <c r="T23" s="12">
        <v>225</v>
      </c>
      <c r="U23" s="12">
        <v>270</v>
      </c>
      <c r="V23" s="12">
        <v>315</v>
      </c>
      <c r="W23" s="12">
        <v>360</v>
      </c>
      <c r="X23" s="10">
        <v>0</v>
      </c>
      <c r="Y23" s="10">
        <v>3</v>
      </c>
    </row>
    <row r="24" spans="1:25" x14ac:dyDescent="0.25">
      <c r="B24" s="18">
        <v>0</v>
      </c>
      <c r="C24" s="15" t="s">
        <v>29</v>
      </c>
      <c r="D24" s="15" t="s">
        <v>29</v>
      </c>
      <c r="E24" s="15" t="s">
        <v>29</v>
      </c>
      <c r="F24" s="15" t="s">
        <v>29</v>
      </c>
      <c r="G24" s="15" t="s">
        <v>29</v>
      </c>
      <c r="H24" s="15" t="s">
        <v>29</v>
      </c>
      <c r="I24" s="15" t="s">
        <v>29</v>
      </c>
      <c r="J24" s="15" t="s">
        <v>29</v>
      </c>
      <c r="K24" s="15" t="s">
        <v>29</v>
      </c>
      <c r="N24" s="10">
        <v>0</v>
      </c>
      <c r="O24" s="15" t="s">
        <v>29</v>
      </c>
      <c r="P24" s="15" t="s">
        <v>29</v>
      </c>
      <c r="Q24" s="15" t="s">
        <v>29</v>
      </c>
      <c r="R24" s="15" t="s">
        <v>29</v>
      </c>
      <c r="S24" s="15" t="s">
        <v>29</v>
      </c>
      <c r="T24" s="15" t="s">
        <v>29</v>
      </c>
      <c r="U24" s="15" t="s">
        <v>29</v>
      </c>
      <c r="V24" s="15" t="s">
        <v>29</v>
      </c>
      <c r="W24" s="15" t="s">
        <v>29</v>
      </c>
      <c r="X24" s="10">
        <v>45</v>
      </c>
      <c r="Y24" s="10">
        <v>4</v>
      </c>
    </row>
    <row r="25" spans="1:25" x14ac:dyDescent="0.25">
      <c r="B25" s="16">
        <v>0</v>
      </c>
      <c r="C25" s="15" t="s">
        <v>29</v>
      </c>
      <c r="D25" s="15" t="s">
        <v>31</v>
      </c>
      <c r="E25" s="15" t="s">
        <v>32</v>
      </c>
      <c r="F25" s="15" t="s">
        <v>33</v>
      </c>
      <c r="G25" s="15" t="s">
        <v>31</v>
      </c>
      <c r="H25" s="15" t="s">
        <v>33</v>
      </c>
      <c r="I25" s="15" t="s">
        <v>32</v>
      </c>
      <c r="J25" s="15" t="s">
        <v>31</v>
      </c>
      <c r="K25" s="15" t="s">
        <v>29</v>
      </c>
      <c r="N25" s="15">
        <v>0</v>
      </c>
      <c r="O25" s="15" t="s">
        <v>32</v>
      </c>
      <c r="P25" s="15" t="s">
        <v>32</v>
      </c>
      <c r="Q25" s="15" t="s">
        <v>33</v>
      </c>
      <c r="R25" s="15" t="s">
        <v>31</v>
      </c>
      <c r="S25" s="15" t="s">
        <v>29</v>
      </c>
      <c r="T25" s="15" t="s">
        <v>31</v>
      </c>
      <c r="U25" s="15" t="s">
        <v>33</v>
      </c>
      <c r="V25" s="15" t="s">
        <v>32</v>
      </c>
      <c r="W25" s="15" t="s">
        <v>32</v>
      </c>
      <c r="X25" s="10">
        <v>90</v>
      </c>
      <c r="Y25" s="10">
        <v>5</v>
      </c>
    </row>
    <row r="26" spans="1:25" x14ac:dyDescent="0.25">
      <c r="B26" s="16">
        <v>5</v>
      </c>
      <c r="C26" s="15" t="s">
        <v>29</v>
      </c>
      <c r="D26" s="15" t="s">
        <v>34</v>
      </c>
      <c r="E26" s="15" t="s">
        <v>35</v>
      </c>
      <c r="F26" s="15" t="s">
        <v>34</v>
      </c>
      <c r="G26" s="15" t="s">
        <v>32</v>
      </c>
      <c r="H26" s="15" t="s">
        <v>34</v>
      </c>
      <c r="I26" s="15" t="s">
        <v>35</v>
      </c>
      <c r="J26" s="15" t="s">
        <v>34</v>
      </c>
      <c r="K26" s="15" t="s">
        <v>29</v>
      </c>
      <c r="N26" s="17">
        <v>5</v>
      </c>
      <c r="O26" s="15" t="s">
        <v>36</v>
      </c>
      <c r="P26" s="15" t="s">
        <v>36</v>
      </c>
      <c r="Q26" s="15" t="s">
        <v>37</v>
      </c>
      <c r="R26" s="15" t="s">
        <v>33</v>
      </c>
      <c r="S26" s="15" t="s">
        <v>29</v>
      </c>
      <c r="T26" s="15" t="s">
        <v>33</v>
      </c>
      <c r="U26" s="15" t="s">
        <v>37</v>
      </c>
      <c r="V26" s="15" t="s">
        <v>36</v>
      </c>
      <c r="W26" s="15" t="s">
        <v>36</v>
      </c>
      <c r="X26" s="10">
        <v>135</v>
      </c>
      <c r="Y26" s="10">
        <v>6</v>
      </c>
    </row>
    <row r="27" spans="1:25" x14ac:dyDescent="0.25">
      <c r="B27" s="16">
        <v>10</v>
      </c>
      <c r="C27" s="15" t="s">
        <v>29</v>
      </c>
      <c r="D27" s="15" t="s">
        <v>36</v>
      </c>
      <c r="E27" s="15" t="s">
        <v>38</v>
      </c>
      <c r="F27" s="15" t="s">
        <v>39</v>
      </c>
      <c r="G27" s="15" t="s">
        <v>40</v>
      </c>
      <c r="H27" s="15" t="s">
        <v>39</v>
      </c>
      <c r="I27" s="15" t="s">
        <v>38</v>
      </c>
      <c r="J27" s="15" t="s">
        <v>36</v>
      </c>
      <c r="K27" s="15" t="s">
        <v>29</v>
      </c>
      <c r="N27" s="17">
        <v>10</v>
      </c>
      <c r="O27" s="15" t="s">
        <v>41</v>
      </c>
      <c r="P27" s="15" t="s">
        <v>42</v>
      </c>
      <c r="Q27" s="15" t="s">
        <v>41</v>
      </c>
      <c r="R27" s="15" t="s">
        <v>37</v>
      </c>
      <c r="S27" s="15" t="s">
        <v>29</v>
      </c>
      <c r="T27" s="15" t="s">
        <v>37</v>
      </c>
      <c r="U27" s="15" t="s">
        <v>41</v>
      </c>
      <c r="V27" s="15" t="s">
        <v>42</v>
      </c>
      <c r="W27" s="15" t="s">
        <v>41</v>
      </c>
      <c r="X27" s="10">
        <v>180</v>
      </c>
      <c r="Y27" s="10">
        <v>7</v>
      </c>
    </row>
    <row r="28" spans="1:25" x14ac:dyDescent="0.25">
      <c r="B28" s="16">
        <v>15</v>
      </c>
      <c r="C28" s="15" t="s">
        <v>29</v>
      </c>
      <c r="D28" s="15" t="s">
        <v>39</v>
      </c>
      <c r="E28" s="15" t="s">
        <v>43</v>
      </c>
      <c r="F28" s="15" t="s">
        <v>44</v>
      </c>
      <c r="G28" s="15" t="s">
        <v>38</v>
      </c>
      <c r="H28" s="15" t="s">
        <v>44</v>
      </c>
      <c r="I28" s="15" t="s">
        <v>43</v>
      </c>
      <c r="J28" s="15" t="s">
        <v>39</v>
      </c>
      <c r="K28" s="15" t="s">
        <v>29</v>
      </c>
      <c r="N28" s="17">
        <v>15</v>
      </c>
      <c r="O28" s="15" t="s">
        <v>45</v>
      </c>
      <c r="P28" s="15" t="s">
        <v>44</v>
      </c>
      <c r="Q28" s="15" t="s">
        <v>38</v>
      </c>
      <c r="R28" s="15" t="s">
        <v>36</v>
      </c>
      <c r="S28" s="15" t="s">
        <v>29</v>
      </c>
      <c r="T28" s="15" t="s">
        <v>36</v>
      </c>
      <c r="U28" s="15" t="s">
        <v>38</v>
      </c>
      <c r="V28" s="15" t="s">
        <v>44</v>
      </c>
      <c r="W28" s="15" t="s">
        <v>45</v>
      </c>
      <c r="X28" s="10">
        <v>225</v>
      </c>
      <c r="Y28" s="10">
        <v>8</v>
      </c>
    </row>
    <row r="29" spans="1:25" x14ac:dyDescent="0.25">
      <c r="B29" s="16">
        <v>20</v>
      </c>
      <c r="C29" s="15" t="s">
        <v>29</v>
      </c>
      <c r="D29" s="15" t="s">
        <v>45</v>
      </c>
      <c r="E29" s="15" t="s">
        <v>46</v>
      </c>
      <c r="F29" s="15" t="s">
        <v>47</v>
      </c>
      <c r="G29" s="15" t="s">
        <v>47</v>
      </c>
      <c r="H29" s="15" t="s">
        <v>47</v>
      </c>
      <c r="I29" s="15" t="s">
        <v>46</v>
      </c>
      <c r="J29" s="15" t="s">
        <v>45</v>
      </c>
      <c r="K29" s="15" t="s">
        <v>29</v>
      </c>
      <c r="N29" s="17">
        <v>20</v>
      </c>
      <c r="O29" s="15" t="s">
        <v>45</v>
      </c>
      <c r="P29" s="15" t="s">
        <v>48</v>
      </c>
      <c r="Q29" s="15" t="s">
        <v>49</v>
      </c>
      <c r="R29" s="15" t="s">
        <v>41</v>
      </c>
      <c r="S29" s="15" t="s">
        <v>29</v>
      </c>
      <c r="T29" s="15" t="s">
        <v>41</v>
      </c>
      <c r="U29" s="15" t="s">
        <v>49</v>
      </c>
      <c r="V29" s="15" t="s">
        <v>48</v>
      </c>
      <c r="W29" s="15" t="s">
        <v>45</v>
      </c>
      <c r="X29" s="10">
        <v>270</v>
      </c>
      <c r="Y29" s="10">
        <v>9</v>
      </c>
    </row>
    <row r="30" spans="1:25" x14ac:dyDescent="0.25">
      <c r="B30" s="16">
        <v>25</v>
      </c>
      <c r="C30" s="15" t="s">
        <v>29</v>
      </c>
      <c r="D30" s="15" t="s">
        <v>50</v>
      </c>
      <c r="E30" s="15" t="s">
        <v>51</v>
      </c>
      <c r="F30" s="15" t="s">
        <v>52</v>
      </c>
      <c r="G30" s="15" t="s">
        <v>53</v>
      </c>
      <c r="H30" s="15" t="s">
        <v>52</v>
      </c>
      <c r="I30" s="15" t="s">
        <v>51</v>
      </c>
      <c r="J30" s="15" t="s">
        <v>50</v>
      </c>
      <c r="K30" s="15" t="s">
        <v>29</v>
      </c>
      <c r="N30" s="17">
        <v>25</v>
      </c>
      <c r="O30" s="15" t="s">
        <v>38</v>
      </c>
      <c r="P30" s="15" t="s">
        <v>54</v>
      </c>
      <c r="Q30" s="15" t="s">
        <v>54</v>
      </c>
      <c r="R30" s="15" t="s">
        <v>39</v>
      </c>
      <c r="S30" s="15" t="s">
        <v>29</v>
      </c>
      <c r="T30" s="15" t="s">
        <v>39</v>
      </c>
      <c r="U30" s="15" t="s">
        <v>54</v>
      </c>
      <c r="V30" s="15" t="s">
        <v>54</v>
      </c>
      <c r="W30" s="15" t="s">
        <v>38</v>
      </c>
      <c r="X30" s="10">
        <v>315</v>
      </c>
      <c r="Y30" s="10">
        <v>10</v>
      </c>
    </row>
    <row r="31" spans="1:25" x14ac:dyDescent="0.25">
      <c r="B31" s="16">
        <v>30</v>
      </c>
      <c r="C31" s="15" t="s">
        <v>29</v>
      </c>
      <c r="D31" s="15" t="s">
        <v>44</v>
      </c>
      <c r="E31" s="15" t="s">
        <v>53</v>
      </c>
      <c r="F31" s="15" t="s">
        <v>55</v>
      </c>
      <c r="G31" s="15" t="s">
        <v>56</v>
      </c>
      <c r="H31" s="15" t="s">
        <v>55</v>
      </c>
      <c r="I31" s="15" t="s">
        <v>53</v>
      </c>
      <c r="J31" s="15" t="s">
        <v>44</v>
      </c>
      <c r="K31" s="15" t="s">
        <v>29</v>
      </c>
      <c r="N31" s="17">
        <v>30</v>
      </c>
      <c r="O31" s="15" t="s">
        <v>38</v>
      </c>
      <c r="P31" s="15" t="s">
        <v>57</v>
      </c>
      <c r="Q31" s="15" t="s">
        <v>57</v>
      </c>
      <c r="R31" s="15" t="s">
        <v>50</v>
      </c>
      <c r="S31" s="15" t="s">
        <v>58</v>
      </c>
      <c r="T31" s="15" t="s">
        <v>50</v>
      </c>
      <c r="U31" s="15" t="s">
        <v>57</v>
      </c>
      <c r="V31" s="15" t="s">
        <v>57</v>
      </c>
      <c r="W31" s="15" t="s">
        <v>38</v>
      </c>
      <c r="X31" s="10">
        <v>360</v>
      </c>
      <c r="Y31" s="10">
        <v>11</v>
      </c>
    </row>
    <row r="32" spans="1:25" x14ac:dyDescent="0.25">
      <c r="B32" s="16">
        <v>35</v>
      </c>
      <c r="C32" s="15" t="s">
        <v>29</v>
      </c>
      <c r="D32" s="15" t="s">
        <v>49</v>
      </c>
      <c r="E32" s="15" t="s">
        <v>59</v>
      </c>
      <c r="F32" s="15" t="s">
        <v>60</v>
      </c>
      <c r="G32" s="15" t="s">
        <v>61</v>
      </c>
      <c r="H32" s="15" t="s">
        <v>60</v>
      </c>
      <c r="I32" s="15" t="s">
        <v>59</v>
      </c>
      <c r="J32" s="15" t="s">
        <v>49</v>
      </c>
      <c r="K32" s="15" t="s">
        <v>29</v>
      </c>
      <c r="N32" s="17">
        <v>35</v>
      </c>
      <c r="O32" s="15" t="s">
        <v>50</v>
      </c>
      <c r="P32" s="15" t="s">
        <v>47</v>
      </c>
      <c r="Q32" s="15" t="s">
        <v>46</v>
      </c>
      <c r="R32" s="15" t="s">
        <v>48</v>
      </c>
      <c r="S32" s="15" t="s">
        <v>31</v>
      </c>
      <c r="T32" s="15" t="s">
        <v>48</v>
      </c>
      <c r="U32" s="15" t="s">
        <v>46</v>
      </c>
      <c r="V32" s="15" t="s">
        <v>47</v>
      </c>
      <c r="W32" s="15" t="s">
        <v>50</v>
      </c>
    </row>
    <row r="33" spans="2:23" x14ac:dyDescent="0.25">
      <c r="B33" s="16">
        <v>40</v>
      </c>
      <c r="C33" s="15" t="s">
        <v>29</v>
      </c>
      <c r="D33" s="15" t="s">
        <v>48</v>
      </c>
      <c r="E33" s="15" t="s">
        <v>62</v>
      </c>
      <c r="F33" s="15" t="s">
        <v>61</v>
      </c>
      <c r="G33" s="15" t="s">
        <v>63</v>
      </c>
      <c r="H33" s="15" t="s">
        <v>61</v>
      </c>
      <c r="I33" s="15" t="s">
        <v>62</v>
      </c>
      <c r="J33" s="15" t="s">
        <v>48</v>
      </c>
      <c r="K33" s="15" t="s">
        <v>29</v>
      </c>
      <c r="N33" s="17">
        <v>40</v>
      </c>
      <c r="O33" s="15" t="s">
        <v>50</v>
      </c>
      <c r="P33" s="15" t="s">
        <v>64</v>
      </c>
      <c r="Q33" s="15" t="s">
        <v>65</v>
      </c>
      <c r="R33" s="15" t="s">
        <v>66</v>
      </c>
      <c r="S33" s="15" t="s">
        <v>34</v>
      </c>
      <c r="T33" s="15" t="s">
        <v>66</v>
      </c>
      <c r="U33" s="15" t="s">
        <v>65</v>
      </c>
      <c r="V33" s="15" t="s">
        <v>64</v>
      </c>
      <c r="W33" s="15" t="s">
        <v>50</v>
      </c>
    </row>
    <row r="34" spans="2:23" x14ac:dyDescent="0.25">
      <c r="B34" s="16">
        <v>45</v>
      </c>
      <c r="C34" s="15" t="s">
        <v>29</v>
      </c>
      <c r="D34" s="15" t="s">
        <v>54</v>
      </c>
      <c r="E34" s="15" t="s">
        <v>56</v>
      </c>
      <c r="F34" s="15" t="s">
        <v>63</v>
      </c>
      <c r="G34" s="15" t="s">
        <v>67</v>
      </c>
      <c r="H34" s="15" t="s">
        <v>63</v>
      </c>
      <c r="I34" s="15" t="s">
        <v>56</v>
      </c>
      <c r="J34" s="15" t="s">
        <v>54</v>
      </c>
      <c r="K34" s="15" t="s">
        <v>29</v>
      </c>
      <c r="N34" s="17">
        <v>45</v>
      </c>
      <c r="O34" s="15" t="s">
        <v>50</v>
      </c>
      <c r="P34" s="15" t="s">
        <v>68</v>
      </c>
      <c r="Q34" s="15" t="s">
        <v>69</v>
      </c>
      <c r="R34" s="15" t="s">
        <v>70</v>
      </c>
      <c r="S34" s="15" t="s">
        <v>35</v>
      </c>
      <c r="T34" s="15" t="s">
        <v>70</v>
      </c>
      <c r="U34" s="15" t="s">
        <v>69</v>
      </c>
      <c r="V34" s="15" t="s">
        <v>68</v>
      </c>
      <c r="W34" s="15" t="s">
        <v>50</v>
      </c>
    </row>
    <row r="35" spans="2:23" x14ac:dyDescent="0.25">
      <c r="B35" s="16">
        <v>50</v>
      </c>
      <c r="C35" s="15" t="s">
        <v>29</v>
      </c>
      <c r="D35" s="15" t="s">
        <v>54</v>
      </c>
      <c r="E35" s="15" t="s">
        <v>71</v>
      </c>
      <c r="F35" s="15" t="s">
        <v>72</v>
      </c>
      <c r="G35" s="15" t="s">
        <v>73</v>
      </c>
      <c r="H35" s="15" t="s">
        <v>72</v>
      </c>
      <c r="I35" s="15" t="s">
        <v>71</v>
      </c>
      <c r="J35" s="15" t="s">
        <v>54</v>
      </c>
      <c r="K35" s="15" t="s">
        <v>29</v>
      </c>
      <c r="N35" s="17">
        <v>50</v>
      </c>
      <c r="O35" s="15" t="s">
        <v>50</v>
      </c>
      <c r="P35" s="15" t="s">
        <v>51</v>
      </c>
      <c r="Q35" s="15" t="s">
        <v>74</v>
      </c>
      <c r="R35" s="15" t="s">
        <v>64</v>
      </c>
      <c r="S35" s="15" t="s">
        <v>39</v>
      </c>
      <c r="T35" s="15" t="s">
        <v>64</v>
      </c>
      <c r="U35" s="15" t="s">
        <v>74</v>
      </c>
      <c r="V35" s="15" t="s">
        <v>51</v>
      </c>
      <c r="W35" s="15" t="s">
        <v>50</v>
      </c>
    </row>
    <row r="36" spans="2:23" x14ac:dyDescent="0.25">
      <c r="B36" s="16">
        <v>55</v>
      </c>
      <c r="C36" s="15" t="s">
        <v>29</v>
      </c>
      <c r="D36" s="15" t="s">
        <v>54</v>
      </c>
      <c r="E36" s="15" t="s">
        <v>75</v>
      </c>
      <c r="F36" s="15" t="s">
        <v>76</v>
      </c>
      <c r="G36" s="15" t="s">
        <v>77</v>
      </c>
      <c r="H36" s="15" t="s">
        <v>76</v>
      </c>
      <c r="I36" s="15" t="s">
        <v>75</v>
      </c>
      <c r="J36" s="15" t="s">
        <v>54</v>
      </c>
      <c r="K36" s="15" t="s">
        <v>29</v>
      </c>
      <c r="N36" s="17">
        <v>55</v>
      </c>
      <c r="O36" s="15" t="s">
        <v>50</v>
      </c>
      <c r="P36" s="15" t="s">
        <v>69</v>
      </c>
      <c r="Q36" s="15" t="s">
        <v>59</v>
      </c>
      <c r="R36" s="15" t="s">
        <v>68</v>
      </c>
      <c r="S36" s="15" t="s">
        <v>38</v>
      </c>
      <c r="T36" s="15" t="s">
        <v>68</v>
      </c>
      <c r="U36" s="15" t="s">
        <v>59</v>
      </c>
      <c r="V36" s="15" t="s">
        <v>69</v>
      </c>
      <c r="W36" s="15" t="s">
        <v>50</v>
      </c>
    </row>
    <row r="37" spans="2:23" x14ac:dyDescent="0.25">
      <c r="B37" s="16">
        <v>60</v>
      </c>
      <c r="C37" s="15" t="s">
        <v>29</v>
      </c>
      <c r="D37" s="15" t="s">
        <v>54</v>
      </c>
      <c r="E37" s="15" t="s">
        <v>78</v>
      </c>
      <c r="F37" s="15" t="s">
        <v>67</v>
      </c>
      <c r="G37" s="15" t="s">
        <v>77</v>
      </c>
      <c r="H37" s="15" t="s">
        <v>67</v>
      </c>
      <c r="I37" s="15" t="s">
        <v>78</v>
      </c>
      <c r="J37" s="15" t="s">
        <v>54</v>
      </c>
      <c r="K37" s="15" t="s">
        <v>29</v>
      </c>
      <c r="N37" s="17">
        <v>60</v>
      </c>
      <c r="O37" s="15" t="s">
        <v>50</v>
      </c>
      <c r="P37" s="15" t="s">
        <v>69</v>
      </c>
      <c r="Q37" s="15" t="s">
        <v>62</v>
      </c>
      <c r="R37" s="15" t="s">
        <v>69</v>
      </c>
      <c r="S37" s="15" t="s">
        <v>79</v>
      </c>
      <c r="T37" s="15" t="s">
        <v>69</v>
      </c>
      <c r="U37" s="15" t="s">
        <v>62</v>
      </c>
      <c r="V37" s="15" t="s">
        <v>69</v>
      </c>
      <c r="W37" s="15" t="s">
        <v>50</v>
      </c>
    </row>
    <row r="38" spans="2:23" x14ac:dyDescent="0.25">
      <c r="B38" s="16">
        <v>65</v>
      </c>
      <c r="C38" s="15" t="s">
        <v>29</v>
      </c>
      <c r="D38" s="15" t="s">
        <v>54</v>
      </c>
      <c r="E38" s="15" t="s">
        <v>78</v>
      </c>
      <c r="F38" s="15" t="s">
        <v>67</v>
      </c>
      <c r="G38" s="15" t="s">
        <v>80</v>
      </c>
      <c r="H38" s="15" t="s">
        <v>67</v>
      </c>
      <c r="I38" s="15" t="s">
        <v>78</v>
      </c>
      <c r="J38" s="15" t="s">
        <v>54</v>
      </c>
      <c r="K38" s="15" t="s">
        <v>29</v>
      </c>
      <c r="N38" s="17">
        <v>65</v>
      </c>
      <c r="O38" s="15" t="s">
        <v>50</v>
      </c>
      <c r="P38" s="15" t="s">
        <v>52</v>
      </c>
      <c r="Q38" s="15" t="s">
        <v>71</v>
      </c>
      <c r="R38" s="15" t="s">
        <v>81</v>
      </c>
      <c r="S38" s="15" t="s">
        <v>47</v>
      </c>
      <c r="T38" s="15" t="s">
        <v>81</v>
      </c>
      <c r="U38" s="15" t="s">
        <v>71</v>
      </c>
      <c r="V38" s="15" t="s">
        <v>52</v>
      </c>
      <c r="W38" s="15" t="s">
        <v>50</v>
      </c>
    </row>
    <row r="39" spans="2:23" x14ac:dyDescent="0.25">
      <c r="B39" s="15">
        <v>70</v>
      </c>
      <c r="C39" s="15" t="s">
        <v>29</v>
      </c>
      <c r="D39" s="15" t="s">
        <v>54</v>
      </c>
      <c r="E39" s="15" t="s">
        <v>78</v>
      </c>
      <c r="F39" s="15" t="s">
        <v>67</v>
      </c>
      <c r="G39" s="15" t="s">
        <v>80</v>
      </c>
      <c r="H39" s="15" t="s">
        <v>67</v>
      </c>
      <c r="I39" s="15" t="s">
        <v>78</v>
      </c>
      <c r="J39" s="15" t="s">
        <v>54</v>
      </c>
      <c r="K39" s="15" t="s">
        <v>29</v>
      </c>
      <c r="N39" s="17">
        <v>70</v>
      </c>
      <c r="O39" s="15" t="s">
        <v>50</v>
      </c>
      <c r="P39" s="15" t="s">
        <v>52</v>
      </c>
      <c r="Q39" s="15" t="s">
        <v>71</v>
      </c>
      <c r="R39" s="15" t="s">
        <v>81</v>
      </c>
      <c r="S39" s="15" t="s">
        <v>47</v>
      </c>
      <c r="T39" s="15" t="s">
        <v>81</v>
      </c>
      <c r="U39" s="15" t="s">
        <v>71</v>
      </c>
      <c r="V39" s="15" t="s">
        <v>52</v>
      </c>
      <c r="W39" s="15" t="s">
        <v>50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workbookViewId="0">
      <selection activeCell="F22" sqref="F22"/>
    </sheetView>
  </sheetViews>
  <sheetFormatPr defaultRowHeight="15" x14ac:dyDescent="0.25"/>
  <cols>
    <col min="24" max="25" width="9" style="10" customWidth="1"/>
  </cols>
  <sheetData>
    <row r="1" spans="1:25" x14ac:dyDescent="0.25">
      <c r="A1" s="32" t="s">
        <v>17</v>
      </c>
      <c r="B1" s="34"/>
      <c r="C1" s="31"/>
      <c r="D1" s="30"/>
      <c r="E1" s="30"/>
      <c r="F1" s="30"/>
      <c r="G1" s="29" t="s">
        <v>18</v>
      </c>
      <c r="H1" s="30"/>
      <c r="I1" s="30"/>
      <c r="J1" s="30"/>
      <c r="K1" s="31"/>
    </row>
    <row r="2" spans="1:25" x14ac:dyDescent="0.25">
      <c r="A2" s="33"/>
      <c r="B2" s="33"/>
      <c r="C2" s="27" t="s">
        <v>20</v>
      </c>
      <c r="D2" s="27" t="s">
        <v>21</v>
      </c>
      <c r="E2" s="27" t="s">
        <v>22</v>
      </c>
      <c r="F2" s="27" t="s">
        <v>23</v>
      </c>
      <c r="G2" s="26" t="s">
        <v>24</v>
      </c>
      <c r="H2" s="27" t="s">
        <v>25</v>
      </c>
      <c r="I2" s="27" t="s">
        <v>26</v>
      </c>
      <c r="J2" s="27" t="s">
        <v>27</v>
      </c>
      <c r="K2" s="27" t="s">
        <v>20</v>
      </c>
      <c r="O2" s="12" t="s">
        <v>20</v>
      </c>
      <c r="P2" s="12" t="s">
        <v>21</v>
      </c>
      <c r="Q2" s="12" t="s">
        <v>22</v>
      </c>
      <c r="R2" s="12" t="s">
        <v>23</v>
      </c>
      <c r="S2" s="13" t="s">
        <v>24</v>
      </c>
      <c r="T2" s="12" t="s">
        <v>25</v>
      </c>
      <c r="U2" s="12" t="s">
        <v>26</v>
      </c>
      <c r="V2" s="12" t="s">
        <v>27</v>
      </c>
      <c r="W2" s="12" t="s">
        <v>20</v>
      </c>
      <c r="X2" s="10">
        <v>0</v>
      </c>
      <c r="Y2" s="10">
        <v>2</v>
      </c>
    </row>
    <row r="3" spans="1:25" x14ac:dyDescent="0.25">
      <c r="A3" s="33"/>
      <c r="B3" s="32" t="s">
        <v>110</v>
      </c>
      <c r="C3" s="12">
        <v>0</v>
      </c>
      <c r="D3" s="12">
        <v>45</v>
      </c>
      <c r="E3" s="12">
        <v>90</v>
      </c>
      <c r="F3" s="12">
        <v>135</v>
      </c>
      <c r="G3" s="13">
        <v>180</v>
      </c>
      <c r="H3" s="12">
        <v>225</v>
      </c>
      <c r="I3" s="12">
        <v>270</v>
      </c>
      <c r="J3" s="12">
        <v>315</v>
      </c>
      <c r="K3" s="12">
        <v>360</v>
      </c>
      <c r="O3" s="12">
        <v>0</v>
      </c>
      <c r="P3" s="12">
        <v>45</v>
      </c>
      <c r="Q3" s="12">
        <v>90</v>
      </c>
      <c r="R3" s="12">
        <v>135</v>
      </c>
      <c r="S3" s="13">
        <v>180</v>
      </c>
      <c r="T3" s="12">
        <v>225</v>
      </c>
      <c r="U3" s="12">
        <v>270</v>
      </c>
      <c r="V3" s="12">
        <v>315</v>
      </c>
      <c r="W3" s="12">
        <v>0</v>
      </c>
      <c r="X3" s="10">
        <v>45</v>
      </c>
      <c r="Y3" s="10">
        <v>3</v>
      </c>
    </row>
    <row r="4" spans="1:25" x14ac:dyDescent="0.25">
      <c r="A4" s="28" t="s">
        <v>28</v>
      </c>
      <c r="B4" s="28">
        <v>0</v>
      </c>
      <c r="C4" s="28" t="s">
        <v>29</v>
      </c>
      <c r="D4" s="28" t="s">
        <v>29</v>
      </c>
      <c r="E4" s="28" t="s">
        <v>29</v>
      </c>
      <c r="F4" s="28" t="s">
        <v>29</v>
      </c>
      <c r="G4" s="28" t="s">
        <v>29</v>
      </c>
      <c r="H4" s="28" t="s">
        <v>29</v>
      </c>
      <c r="I4" s="28" t="s">
        <v>29</v>
      </c>
      <c r="J4" s="28" t="s">
        <v>29</v>
      </c>
      <c r="K4" s="28" t="s">
        <v>29</v>
      </c>
      <c r="M4" s="28" t="s">
        <v>30</v>
      </c>
      <c r="N4" s="28">
        <v>0</v>
      </c>
      <c r="O4" s="28" t="s">
        <v>29</v>
      </c>
      <c r="P4" s="28" t="s">
        <v>29</v>
      </c>
      <c r="Q4" s="28" t="s">
        <v>29</v>
      </c>
      <c r="R4" s="28" t="s">
        <v>29</v>
      </c>
      <c r="S4" s="28" t="s">
        <v>29</v>
      </c>
      <c r="T4" s="28" t="s">
        <v>29</v>
      </c>
      <c r="U4" s="28" t="s">
        <v>29</v>
      </c>
      <c r="V4" s="28" t="s">
        <v>29</v>
      </c>
      <c r="W4" s="28" t="s">
        <v>29</v>
      </c>
      <c r="X4" s="10">
        <v>90</v>
      </c>
      <c r="Y4" s="10">
        <v>4</v>
      </c>
    </row>
    <row r="5" spans="1:25" x14ac:dyDescent="0.25">
      <c r="A5" s="28" t="s">
        <v>28</v>
      </c>
      <c r="B5" s="28">
        <v>5</v>
      </c>
      <c r="C5" s="28" t="s">
        <v>32</v>
      </c>
      <c r="D5" s="28" t="s">
        <v>33</v>
      </c>
      <c r="E5" s="28" t="s">
        <v>33</v>
      </c>
      <c r="F5" s="28" t="s">
        <v>33</v>
      </c>
      <c r="G5" s="28" t="s">
        <v>33</v>
      </c>
      <c r="H5" s="28" t="s">
        <v>33</v>
      </c>
      <c r="I5" s="28" t="s">
        <v>33</v>
      </c>
      <c r="J5" s="28" t="s">
        <v>33</v>
      </c>
      <c r="K5" s="28" t="s">
        <v>32</v>
      </c>
      <c r="M5" s="28" t="s">
        <v>30</v>
      </c>
      <c r="N5" s="28">
        <v>5</v>
      </c>
      <c r="O5" s="28" t="s">
        <v>33</v>
      </c>
      <c r="P5" s="28" t="s">
        <v>33</v>
      </c>
      <c r="Q5" s="28" t="s">
        <v>32</v>
      </c>
      <c r="R5" s="28" t="s">
        <v>32</v>
      </c>
      <c r="S5" s="28" t="s">
        <v>34</v>
      </c>
      <c r="T5" s="28" t="s">
        <v>32</v>
      </c>
      <c r="U5" s="28" t="s">
        <v>32</v>
      </c>
      <c r="V5" s="28" t="s">
        <v>33</v>
      </c>
      <c r="W5" s="28" t="s">
        <v>33</v>
      </c>
      <c r="X5" s="10">
        <v>135</v>
      </c>
      <c r="Y5" s="10">
        <v>5</v>
      </c>
    </row>
    <row r="6" spans="1:25" x14ac:dyDescent="0.25">
      <c r="A6" s="28" t="s">
        <v>28</v>
      </c>
      <c r="B6" s="28">
        <v>10</v>
      </c>
      <c r="C6" s="28" t="s">
        <v>36</v>
      </c>
      <c r="D6" s="28" t="s">
        <v>35</v>
      </c>
      <c r="E6" s="28" t="s">
        <v>37</v>
      </c>
      <c r="F6" s="28" t="s">
        <v>37</v>
      </c>
      <c r="G6" s="28" t="s">
        <v>37</v>
      </c>
      <c r="H6" s="28" t="s">
        <v>37</v>
      </c>
      <c r="I6" s="28" t="s">
        <v>37</v>
      </c>
      <c r="J6" s="28" t="s">
        <v>35</v>
      </c>
      <c r="K6" s="28" t="s">
        <v>36</v>
      </c>
      <c r="M6" s="28" t="s">
        <v>30</v>
      </c>
      <c r="N6" s="28">
        <v>10</v>
      </c>
      <c r="O6" s="28" t="s">
        <v>37</v>
      </c>
      <c r="P6" s="28" t="s">
        <v>35</v>
      </c>
      <c r="Q6" s="28" t="s">
        <v>35</v>
      </c>
      <c r="R6" s="28" t="s">
        <v>40</v>
      </c>
      <c r="S6" s="28" t="s">
        <v>39</v>
      </c>
      <c r="T6" s="28" t="s">
        <v>40</v>
      </c>
      <c r="U6" s="28" t="s">
        <v>35</v>
      </c>
      <c r="V6" s="28" t="s">
        <v>35</v>
      </c>
      <c r="W6" s="28" t="s">
        <v>37</v>
      </c>
      <c r="X6" s="10">
        <v>180</v>
      </c>
      <c r="Y6" s="10">
        <v>6</v>
      </c>
    </row>
    <row r="7" spans="1:25" x14ac:dyDescent="0.25">
      <c r="A7" s="28" t="s">
        <v>28</v>
      </c>
      <c r="B7" s="28">
        <v>15</v>
      </c>
      <c r="C7" s="28" t="s">
        <v>39</v>
      </c>
      <c r="D7" s="28" t="s">
        <v>41</v>
      </c>
      <c r="E7" s="28" t="s">
        <v>40</v>
      </c>
      <c r="F7" s="28" t="s">
        <v>40</v>
      </c>
      <c r="G7" s="28" t="s">
        <v>40</v>
      </c>
      <c r="H7" s="28" t="s">
        <v>40</v>
      </c>
      <c r="I7" s="28" t="s">
        <v>40</v>
      </c>
      <c r="J7" s="28" t="s">
        <v>41</v>
      </c>
      <c r="K7" s="28" t="s">
        <v>39</v>
      </c>
      <c r="M7" s="28" t="s">
        <v>30</v>
      </c>
      <c r="N7" s="28">
        <v>15</v>
      </c>
      <c r="O7" s="28" t="s">
        <v>41</v>
      </c>
      <c r="P7" s="28" t="s">
        <v>41</v>
      </c>
      <c r="Q7" s="28" t="s">
        <v>39</v>
      </c>
      <c r="R7" s="28" t="s">
        <v>38</v>
      </c>
      <c r="S7" s="28" t="s">
        <v>44</v>
      </c>
      <c r="T7" s="28" t="s">
        <v>38</v>
      </c>
      <c r="U7" s="28" t="s">
        <v>39</v>
      </c>
      <c r="V7" s="28" t="s">
        <v>41</v>
      </c>
      <c r="W7" s="28" t="s">
        <v>41</v>
      </c>
      <c r="X7" s="10">
        <v>225</v>
      </c>
      <c r="Y7" s="10">
        <v>7</v>
      </c>
    </row>
    <row r="8" spans="1:25" x14ac:dyDescent="0.25">
      <c r="A8" s="28" t="s">
        <v>28</v>
      </c>
      <c r="B8" s="28">
        <v>20</v>
      </c>
      <c r="C8" s="28" t="s">
        <v>50</v>
      </c>
      <c r="D8" s="28" t="s">
        <v>38</v>
      </c>
      <c r="E8" s="28" t="s">
        <v>42</v>
      </c>
      <c r="F8" s="28" t="s">
        <v>42</v>
      </c>
      <c r="G8" s="28" t="s">
        <v>45</v>
      </c>
      <c r="H8" s="28" t="s">
        <v>42</v>
      </c>
      <c r="I8" s="28" t="s">
        <v>42</v>
      </c>
      <c r="J8" s="28" t="s">
        <v>38</v>
      </c>
      <c r="K8" s="28" t="s">
        <v>50</v>
      </c>
      <c r="M8" s="28" t="s">
        <v>30</v>
      </c>
      <c r="N8" s="28">
        <v>20</v>
      </c>
      <c r="O8" s="28" t="s">
        <v>45</v>
      </c>
      <c r="P8" s="28" t="s">
        <v>45</v>
      </c>
      <c r="Q8" s="28" t="s">
        <v>50</v>
      </c>
      <c r="R8" s="28" t="s">
        <v>48</v>
      </c>
      <c r="S8" s="28" t="s">
        <v>66</v>
      </c>
      <c r="T8" s="28" t="s">
        <v>48</v>
      </c>
      <c r="U8" s="28" t="s">
        <v>50</v>
      </c>
      <c r="V8" s="28" t="s">
        <v>45</v>
      </c>
      <c r="W8" s="28" t="s">
        <v>45</v>
      </c>
      <c r="X8" s="10">
        <v>270</v>
      </c>
      <c r="Y8" s="10">
        <v>8</v>
      </c>
    </row>
    <row r="9" spans="1:25" x14ac:dyDescent="0.25">
      <c r="A9" s="28" t="s">
        <v>28</v>
      </c>
      <c r="B9" s="28">
        <v>25</v>
      </c>
      <c r="C9" s="28" t="s">
        <v>54</v>
      </c>
      <c r="D9" s="28" t="s">
        <v>49</v>
      </c>
      <c r="E9" s="28" t="s">
        <v>50</v>
      </c>
      <c r="F9" s="28" t="s">
        <v>44</v>
      </c>
      <c r="G9" s="28" t="s">
        <v>44</v>
      </c>
      <c r="H9" s="28" t="s">
        <v>44</v>
      </c>
      <c r="I9" s="28" t="s">
        <v>50</v>
      </c>
      <c r="J9" s="28" t="s">
        <v>49</v>
      </c>
      <c r="K9" s="28" t="s">
        <v>54</v>
      </c>
      <c r="M9" s="28" t="s">
        <v>30</v>
      </c>
      <c r="N9" s="28">
        <v>25</v>
      </c>
      <c r="O9" s="28" t="s">
        <v>44</v>
      </c>
      <c r="P9" s="28" t="s">
        <v>49</v>
      </c>
      <c r="Q9" s="28" t="s">
        <v>54</v>
      </c>
      <c r="R9" s="28" t="s">
        <v>57</v>
      </c>
      <c r="S9" s="28" t="s">
        <v>47</v>
      </c>
      <c r="T9" s="28" t="s">
        <v>57</v>
      </c>
      <c r="U9" s="28" t="s">
        <v>54</v>
      </c>
      <c r="V9" s="28" t="s">
        <v>49</v>
      </c>
      <c r="W9" s="28" t="s">
        <v>44</v>
      </c>
      <c r="X9" s="10">
        <v>315</v>
      </c>
      <c r="Y9" s="10">
        <v>9</v>
      </c>
    </row>
    <row r="10" spans="1:25" x14ac:dyDescent="0.25">
      <c r="A10" s="28" t="s">
        <v>28</v>
      </c>
      <c r="B10" s="28">
        <v>30</v>
      </c>
      <c r="C10" s="28" t="s">
        <v>57</v>
      </c>
      <c r="D10" s="28" t="s">
        <v>43</v>
      </c>
      <c r="E10" s="28" t="s">
        <v>48</v>
      </c>
      <c r="F10" s="28" t="s">
        <v>54</v>
      </c>
      <c r="G10" s="28" t="s">
        <v>43</v>
      </c>
      <c r="H10" s="28" t="s">
        <v>54</v>
      </c>
      <c r="I10" s="28" t="s">
        <v>48</v>
      </c>
      <c r="J10" s="28" t="s">
        <v>43</v>
      </c>
      <c r="K10" s="28" t="s">
        <v>57</v>
      </c>
      <c r="M10" s="28" t="s">
        <v>30</v>
      </c>
      <c r="N10" s="28">
        <v>30</v>
      </c>
      <c r="O10" s="28" t="s">
        <v>43</v>
      </c>
      <c r="P10" s="28" t="s">
        <v>43</v>
      </c>
      <c r="Q10" s="28" t="s">
        <v>57</v>
      </c>
      <c r="R10" s="28" t="s">
        <v>46</v>
      </c>
      <c r="S10" s="28" t="s">
        <v>68</v>
      </c>
      <c r="T10" s="28" t="s">
        <v>46</v>
      </c>
      <c r="U10" s="28" t="s">
        <v>57</v>
      </c>
      <c r="V10" s="28" t="s">
        <v>43</v>
      </c>
      <c r="W10" s="28" t="s">
        <v>43</v>
      </c>
      <c r="X10" s="10">
        <v>360</v>
      </c>
      <c r="Y10" s="10">
        <v>10</v>
      </c>
    </row>
    <row r="11" spans="1:25" x14ac:dyDescent="0.25">
      <c r="A11" s="28" t="s">
        <v>28</v>
      </c>
      <c r="B11" s="28">
        <v>35</v>
      </c>
      <c r="C11" s="28" t="s">
        <v>70</v>
      </c>
      <c r="D11" s="28" t="s">
        <v>111</v>
      </c>
      <c r="E11" s="28" t="s">
        <v>66</v>
      </c>
      <c r="F11" s="28" t="s">
        <v>57</v>
      </c>
      <c r="G11" s="28" t="s">
        <v>111</v>
      </c>
      <c r="H11" s="28" t="s">
        <v>57</v>
      </c>
      <c r="I11" s="28" t="s">
        <v>66</v>
      </c>
      <c r="J11" s="28" t="s">
        <v>111</v>
      </c>
      <c r="K11" s="28" t="s">
        <v>70</v>
      </c>
      <c r="M11" s="28" t="s">
        <v>30</v>
      </c>
      <c r="N11" s="28">
        <v>35</v>
      </c>
      <c r="O11" s="28" t="s">
        <v>57</v>
      </c>
      <c r="P11" s="28" t="s">
        <v>111</v>
      </c>
      <c r="Q11" s="28" t="s">
        <v>46</v>
      </c>
      <c r="R11" s="28" t="s">
        <v>68</v>
      </c>
      <c r="S11" s="28" t="s">
        <v>53</v>
      </c>
      <c r="T11" s="28" t="s">
        <v>68</v>
      </c>
      <c r="U11" s="28" t="s">
        <v>46</v>
      </c>
      <c r="V11" s="28" t="s">
        <v>111</v>
      </c>
      <c r="W11" s="28" t="s">
        <v>57</v>
      </c>
    </row>
    <row r="12" spans="1:25" x14ac:dyDescent="0.25">
      <c r="A12" s="28" t="s">
        <v>28</v>
      </c>
      <c r="B12" s="28">
        <v>40</v>
      </c>
      <c r="C12" s="28" t="s">
        <v>64</v>
      </c>
      <c r="D12" s="28" t="s">
        <v>47</v>
      </c>
      <c r="E12" s="28" t="s">
        <v>112</v>
      </c>
      <c r="F12" s="28" t="s">
        <v>47</v>
      </c>
      <c r="G12" s="28" t="s">
        <v>46</v>
      </c>
      <c r="H12" s="28" t="s">
        <v>47</v>
      </c>
      <c r="I12" s="28" t="s">
        <v>112</v>
      </c>
      <c r="J12" s="28" t="s">
        <v>47</v>
      </c>
      <c r="K12" s="28" t="s">
        <v>64</v>
      </c>
      <c r="M12" s="28" t="s">
        <v>30</v>
      </c>
      <c r="N12" s="28">
        <v>40</v>
      </c>
      <c r="O12" s="28" t="s">
        <v>70</v>
      </c>
      <c r="P12" s="28" t="s">
        <v>46</v>
      </c>
      <c r="Q12" s="28" t="s">
        <v>65</v>
      </c>
      <c r="R12" s="28" t="s">
        <v>52</v>
      </c>
      <c r="S12" s="28" t="s">
        <v>113</v>
      </c>
      <c r="T12" s="28" t="s">
        <v>52</v>
      </c>
      <c r="U12" s="28" t="s">
        <v>65</v>
      </c>
      <c r="V12" s="28" t="s">
        <v>46</v>
      </c>
      <c r="W12" s="28" t="s">
        <v>70</v>
      </c>
    </row>
    <row r="13" spans="1:25" x14ac:dyDescent="0.25">
      <c r="A13" s="28" t="s">
        <v>28</v>
      </c>
      <c r="B13" s="28">
        <v>45</v>
      </c>
      <c r="C13" s="28" t="s">
        <v>115</v>
      </c>
      <c r="D13" s="28" t="s">
        <v>114</v>
      </c>
      <c r="E13" s="28" t="s">
        <v>64</v>
      </c>
      <c r="F13" s="28" t="s">
        <v>114</v>
      </c>
      <c r="G13" s="28" t="s">
        <v>65</v>
      </c>
      <c r="H13" s="28" t="s">
        <v>114</v>
      </c>
      <c r="I13" s="28" t="s">
        <v>64</v>
      </c>
      <c r="J13" s="28" t="s">
        <v>114</v>
      </c>
      <c r="K13" s="28" t="s">
        <v>115</v>
      </c>
      <c r="M13" s="28" t="s">
        <v>30</v>
      </c>
      <c r="N13" s="28">
        <v>45</v>
      </c>
      <c r="O13" s="28" t="s">
        <v>64</v>
      </c>
      <c r="P13" s="28" t="s">
        <v>65</v>
      </c>
      <c r="Q13" s="28" t="s">
        <v>69</v>
      </c>
      <c r="R13" s="28" t="s">
        <v>59</v>
      </c>
      <c r="S13" s="28" t="s">
        <v>75</v>
      </c>
      <c r="T13" s="28" t="s">
        <v>59</v>
      </c>
      <c r="U13" s="28" t="s">
        <v>69</v>
      </c>
      <c r="V13" s="28" t="s">
        <v>65</v>
      </c>
      <c r="W13" s="28" t="s">
        <v>64</v>
      </c>
    </row>
    <row r="14" spans="1:25" x14ac:dyDescent="0.25">
      <c r="A14" s="28" t="s">
        <v>28</v>
      </c>
      <c r="B14" s="28">
        <v>50</v>
      </c>
      <c r="C14" s="28" t="s">
        <v>52</v>
      </c>
      <c r="D14" s="28" t="s">
        <v>51</v>
      </c>
      <c r="E14" s="28" t="s">
        <v>115</v>
      </c>
      <c r="F14" s="28" t="s">
        <v>116</v>
      </c>
      <c r="G14" s="28" t="s">
        <v>69</v>
      </c>
      <c r="H14" s="28" t="s">
        <v>116</v>
      </c>
      <c r="I14" s="28" t="s">
        <v>115</v>
      </c>
      <c r="J14" s="28" t="s">
        <v>51</v>
      </c>
      <c r="K14" s="28" t="s">
        <v>52</v>
      </c>
      <c r="M14" s="28" t="s">
        <v>30</v>
      </c>
      <c r="N14" s="28">
        <v>50</v>
      </c>
      <c r="O14" s="28" t="s">
        <v>68</v>
      </c>
      <c r="P14" s="28" t="s">
        <v>116</v>
      </c>
      <c r="Q14" s="28" t="s">
        <v>81</v>
      </c>
      <c r="R14" s="28" t="s">
        <v>71</v>
      </c>
      <c r="S14" s="28" t="s">
        <v>117</v>
      </c>
      <c r="T14" s="28" t="s">
        <v>71</v>
      </c>
      <c r="U14" s="28" t="s">
        <v>81</v>
      </c>
      <c r="V14" s="28" t="s">
        <v>116</v>
      </c>
      <c r="W14" s="28" t="s">
        <v>68</v>
      </c>
    </row>
    <row r="15" spans="1:25" x14ac:dyDescent="0.25">
      <c r="A15" s="28" t="s">
        <v>28</v>
      </c>
      <c r="B15" s="28">
        <v>55</v>
      </c>
      <c r="C15" s="28" t="s">
        <v>118</v>
      </c>
      <c r="D15" s="28" t="s">
        <v>53</v>
      </c>
      <c r="E15" s="28" t="s">
        <v>52</v>
      </c>
      <c r="F15" s="28" t="s">
        <v>81</v>
      </c>
      <c r="G15" s="28" t="s">
        <v>59</v>
      </c>
      <c r="H15" s="28" t="s">
        <v>81</v>
      </c>
      <c r="I15" s="28" t="s">
        <v>52</v>
      </c>
      <c r="J15" s="28" t="s">
        <v>53</v>
      </c>
      <c r="K15" s="28" t="s">
        <v>118</v>
      </c>
      <c r="M15" s="28" t="s">
        <v>30</v>
      </c>
      <c r="N15" s="28">
        <v>55</v>
      </c>
      <c r="O15" s="28" t="s">
        <v>69</v>
      </c>
      <c r="P15" s="28" t="s">
        <v>118</v>
      </c>
      <c r="Q15" s="28" t="s">
        <v>56</v>
      </c>
      <c r="R15" s="28" t="s">
        <v>120</v>
      </c>
      <c r="S15" s="28" t="s">
        <v>119</v>
      </c>
      <c r="T15" s="28" t="s">
        <v>120</v>
      </c>
      <c r="U15" s="28" t="s">
        <v>56</v>
      </c>
      <c r="V15" s="28" t="s">
        <v>118</v>
      </c>
      <c r="W15" s="28" t="s">
        <v>69</v>
      </c>
    </row>
    <row r="16" spans="1:25" x14ac:dyDescent="0.25">
      <c r="A16" s="28" t="s">
        <v>28</v>
      </c>
      <c r="B16" s="28">
        <v>60</v>
      </c>
      <c r="C16" s="28" t="s">
        <v>62</v>
      </c>
      <c r="D16" s="28" t="s">
        <v>59</v>
      </c>
      <c r="E16" s="28" t="s">
        <v>59</v>
      </c>
      <c r="F16" s="28" t="s">
        <v>71</v>
      </c>
      <c r="G16" s="28" t="s">
        <v>78</v>
      </c>
      <c r="H16" s="28" t="s">
        <v>71</v>
      </c>
      <c r="I16" s="28" t="s">
        <v>59</v>
      </c>
      <c r="J16" s="28" t="s">
        <v>59</v>
      </c>
      <c r="K16" s="28" t="s">
        <v>62</v>
      </c>
      <c r="M16" s="28" t="s">
        <v>30</v>
      </c>
      <c r="N16" s="28">
        <v>60</v>
      </c>
      <c r="O16" s="28" t="s">
        <v>74</v>
      </c>
      <c r="P16" s="28" t="s">
        <v>62</v>
      </c>
      <c r="Q16" s="28" t="s">
        <v>120</v>
      </c>
      <c r="R16" s="28" t="s">
        <v>122</v>
      </c>
      <c r="S16" s="28" t="s">
        <v>121</v>
      </c>
      <c r="T16" s="28" t="s">
        <v>122</v>
      </c>
      <c r="U16" s="28" t="s">
        <v>120</v>
      </c>
      <c r="V16" s="28" t="s">
        <v>62</v>
      </c>
      <c r="W16" s="28" t="s">
        <v>74</v>
      </c>
    </row>
    <row r="17" spans="1:25" x14ac:dyDescent="0.25">
      <c r="A17" s="28" t="s">
        <v>28</v>
      </c>
      <c r="B17" s="28">
        <v>65</v>
      </c>
      <c r="C17" s="28" t="s">
        <v>75</v>
      </c>
      <c r="D17" s="28" t="s">
        <v>56</v>
      </c>
      <c r="E17" s="28" t="s">
        <v>78</v>
      </c>
      <c r="F17" s="28" t="s">
        <v>123</v>
      </c>
      <c r="G17" s="28" t="s">
        <v>119</v>
      </c>
      <c r="H17" s="28" t="s">
        <v>123</v>
      </c>
      <c r="I17" s="28" t="s">
        <v>78</v>
      </c>
      <c r="J17" s="28" t="s">
        <v>56</v>
      </c>
      <c r="K17" s="28" t="s">
        <v>75</v>
      </c>
      <c r="M17" s="28" t="s">
        <v>30</v>
      </c>
      <c r="N17" s="28">
        <v>65</v>
      </c>
      <c r="O17" s="28" t="s">
        <v>113</v>
      </c>
      <c r="P17" s="28" t="s">
        <v>124</v>
      </c>
      <c r="Q17" s="28" t="s">
        <v>122</v>
      </c>
      <c r="R17" s="28" t="s">
        <v>121</v>
      </c>
      <c r="S17" s="28" t="s">
        <v>67</v>
      </c>
      <c r="T17" s="28" t="s">
        <v>121</v>
      </c>
      <c r="U17" s="28" t="s">
        <v>122</v>
      </c>
      <c r="V17" s="28" t="s">
        <v>124</v>
      </c>
      <c r="W17" s="28" t="s">
        <v>113</v>
      </c>
    </row>
    <row r="18" spans="1:25" x14ac:dyDescent="0.25">
      <c r="A18" s="28" t="s">
        <v>28</v>
      </c>
      <c r="B18" s="28">
        <v>70</v>
      </c>
      <c r="C18" s="28" t="s">
        <v>60</v>
      </c>
      <c r="D18" s="28" t="s">
        <v>120</v>
      </c>
      <c r="E18" s="28" t="s">
        <v>61</v>
      </c>
      <c r="F18" s="28" t="s">
        <v>76</v>
      </c>
      <c r="G18" s="28" t="s">
        <v>73</v>
      </c>
      <c r="H18" s="28" t="s">
        <v>76</v>
      </c>
      <c r="I18" s="28" t="s">
        <v>61</v>
      </c>
      <c r="J18" s="28" t="s">
        <v>120</v>
      </c>
      <c r="K18" s="28" t="s">
        <v>60</v>
      </c>
      <c r="M18" s="28" t="s">
        <v>30</v>
      </c>
      <c r="N18" s="28">
        <v>70</v>
      </c>
      <c r="O18" s="28" t="s">
        <v>71</v>
      </c>
      <c r="P18" s="28" t="s">
        <v>61</v>
      </c>
      <c r="Q18" s="28" t="s">
        <v>72</v>
      </c>
      <c r="R18" s="28" t="s">
        <v>73</v>
      </c>
      <c r="S18" s="28" t="s">
        <v>125</v>
      </c>
      <c r="T18" s="28" t="s">
        <v>73</v>
      </c>
      <c r="U18" s="28" t="s">
        <v>72</v>
      </c>
      <c r="V18" s="28" t="s">
        <v>61</v>
      </c>
      <c r="W18" s="28" t="s">
        <v>71</v>
      </c>
    </row>
    <row r="19" spans="1:25" x14ac:dyDescent="0.25">
      <c r="A19" s="28"/>
      <c r="B19" s="28">
        <v>75</v>
      </c>
      <c r="C19" s="28">
        <f>(C18+C20)/2</f>
        <v>0.435</v>
      </c>
      <c r="D19" s="28">
        <f t="shared" ref="D19:K19" si="0">(D18+D20)/2</f>
        <v>0.43</v>
      </c>
      <c r="E19" s="28">
        <f t="shared" si="0"/>
        <v>0.36499999999999999</v>
      </c>
      <c r="F19" s="28">
        <f t="shared" si="0"/>
        <v>0.28999999999999998</v>
      </c>
      <c r="G19" s="28">
        <f t="shared" si="0"/>
        <v>0.255</v>
      </c>
      <c r="H19" s="28">
        <f t="shared" si="0"/>
        <v>0.28999999999999998</v>
      </c>
      <c r="I19" s="28">
        <f t="shared" si="0"/>
        <v>0.36499999999999999</v>
      </c>
      <c r="J19" s="28">
        <f t="shared" si="0"/>
        <v>0.43</v>
      </c>
      <c r="K19" s="28">
        <f t="shared" si="0"/>
        <v>0.435</v>
      </c>
      <c r="M19" s="28"/>
      <c r="N19" s="28">
        <v>75</v>
      </c>
      <c r="O19" s="28">
        <f t="shared" ref="O19:W19" si="1">(O18+O20)/2</f>
        <v>0.46499999999999997</v>
      </c>
      <c r="P19" s="28">
        <f t="shared" si="1"/>
        <v>0.38</v>
      </c>
      <c r="Q19" s="28">
        <f t="shared" si="1"/>
        <v>0.32500000000000001</v>
      </c>
      <c r="R19" s="28">
        <f t="shared" si="1"/>
        <v>0.30000000000000004</v>
      </c>
      <c r="S19" s="28">
        <f t="shared" si="1"/>
        <v>0.30500000000000005</v>
      </c>
      <c r="T19" s="28">
        <f t="shared" si="1"/>
        <v>0.30000000000000004</v>
      </c>
      <c r="U19" s="28">
        <f t="shared" si="1"/>
        <v>0.32500000000000001</v>
      </c>
      <c r="V19" s="28">
        <f t="shared" si="1"/>
        <v>0.38</v>
      </c>
      <c r="W19" s="28">
        <f t="shared" si="1"/>
        <v>0.46499999999999997</v>
      </c>
    </row>
    <row r="20" spans="1:25" x14ac:dyDescent="0.25">
      <c r="A20" s="28" t="s">
        <v>28</v>
      </c>
      <c r="B20" s="28">
        <v>80</v>
      </c>
      <c r="C20" s="28" t="s">
        <v>63</v>
      </c>
      <c r="D20" s="28" t="s">
        <v>72</v>
      </c>
      <c r="E20" s="28" t="s">
        <v>128</v>
      </c>
      <c r="F20" s="28" t="s">
        <v>127</v>
      </c>
      <c r="G20" s="28" t="s">
        <v>126</v>
      </c>
      <c r="H20" s="28" t="s">
        <v>127</v>
      </c>
      <c r="I20" s="28" t="s">
        <v>128</v>
      </c>
      <c r="J20" s="28" t="s">
        <v>72</v>
      </c>
      <c r="K20" s="28" t="s">
        <v>63</v>
      </c>
      <c r="M20" s="28" t="s">
        <v>30</v>
      </c>
      <c r="N20" s="28">
        <v>80</v>
      </c>
      <c r="O20" s="28" t="s">
        <v>132</v>
      </c>
      <c r="P20" s="28" t="s">
        <v>77</v>
      </c>
      <c r="Q20" s="28" t="s">
        <v>131</v>
      </c>
      <c r="R20" s="28" t="s">
        <v>130</v>
      </c>
      <c r="S20" s="28" t="s">
        <v>129</v>
      </c>
      <c r="T20" s="28" t="s">
        <v>130</v>
      </c>
      <c r="U20" s="28" t="s">
        <v>131</v>
      </c>
      <c r="V20" s="28" t="s">
        <v>77</v>
      </c>
      <c r="W20" s="28" t="s">
        <v>132</v>
      </c>
    </row>
    <row r="21" spans="1:25" x14ac:dyDescent="0.25">
      <c r="A21" s="28"/>
      <c r="B21" s="28">
        <v>85</v>
      </c>
      <c r="C21" s="28">
        <f t="shared" ref="C21:K21" si="2">(C20+C22)/2</f>
        <v>0.36499999999999999</v>
      </c>
      <c r="D21" s="28">
        <f t="shared" si="2"/>
        <v>0.32500000000000001</v>
      </c>
      <c r="E21" s="28">
        <f t="shared" si="2"/>
        <v>0.22999999999999998</v>
      </c>
      <c r="F21" s="28">
        <f t="shared" si="2"/>
        <v>0.16499999999999998</v>
      </c>
      <c r="G21" s="28">
        <f t="shared" si="2"/>
        <v>0.13500000000000001</v>
      </c>
      <c r="H21" s="28">
        <f t="shared" si="2"/>
        <v>0.16499999999999998</v>
      </c>
      <c r="I21" s="28">
        <f t="shared" si="2"/>
        <v>0.22999999999999998</v>
      </c>
      <c r="J21" s="28">
        <f t="shared" si="2"/>
        <v>0.32500000000000001</v>
      </c>
      <c r="K21" s="28">
        <f t="shared" si="2"/>
        <v>0.36499999999999999</v>
      </c>
      <c r="M21" s="28"/>
      <c r="N21" s="28">
        <v>85</v>
      </c>
      <c r="O21" s="28">
        <f t="shared" ref="O21:W21" si="3">(O20+O22)/2</f>
        <v>0.35499999999999998</v>
      </c>
      <c r="P21" s="28">
        <f t="shared" si="3"/>
        <v>0.27</v>
      </c>
      <c r="Q21" s="28">
        <f t="shared" si="3"/>
        <v>0.22500000000000001</v>
      </c>
      <c r="R21" s="28">
        <f t="shared" si="3"/>
        <v>0.22500000000000001</v>
      </c>
      <c r="S21" s="28">
        <f t="shared" si="3"/>
        <v>0.26</v>
      </c>
      <c r="T21" s="28">
        <f t="shared" si="3"/>
        <v>0.22500000000000001</v>
      </c>
      <c r="U21" s="28">
        <f t="shared" si="3"/>
        <v>0.22500000000000001</v>
      </c>
      <c r="V21" s="28">
        <f t="shared" si="3"/>
        <v>0.27</v>
      </c>
      <c r="W21" s="28">
        <f t="shared" si="3"/>
        <v>0.35499999999999998</v>
      </c>
    </row>
    <row r="22" spans="1:25" x14ac:dyDescent="0.25">
      <c r="A22" s="28" t="s">
        <v>28</v>
      </c>
      <c r="B22" s="28">
        <v>90</v>
      </c>
      <c r="C22" s="28" t="s">
        <v>125</v>
      </c>
      <c r="D22" s="28" t="s">
        <v>131</v>
      </c>
      <c r="E22" s="28" t="s">
        <v>126</v>
      </c>
      <c r="F22" s="28" t="s">
        <v>134</v>
      </c>
      <c r="G22" s="28" t="s">
        <v>133</v>
      </c>
      <c r="H22" s="28" t="s">
        <v>134</v>
      </c>
      <c r="I22" s="28" t="s">
        <v>126</v>
      </c>
      <c r="J22" s="28" t="s">
        <v>131</v>
      </c>
      <c r="K22" s="28" t="s">
        <v>125</v>
      </c>
      <c r="M22" s="28" t="s">
        <v>30</v>
      </c>
      <c r="N22" s="28">
        <v>90</v>
      </c>
      <c r="O22" s="28" t="s">
        <v>139</v>
      </c>
      <c r="P22" s="28" t="s">
        <v>138</v>
      </c>
      <c r="Q22" s="28" t="s">
        <v>137</v>
      </c>
      <c r="R22" s="28" t="s">
        <v>136</v>
      </c>
      <c r="S22" s="28" t="s">
        <v>135</v>
      </c>
      <c r="T22" s="28" t="s">
        <v>136</v>
      </c>
      <c r="U22" s="28" t="s">
        <v>137</v>
      </c>
      <c r="V22" s="28" t="s">
        <v>138</v>
      </c>
      <c r="W22" s="28" t="s">
        <v>139</v>
      </c>
    </row>
    <row r="23" spans="1:25" x14ac:dyDescent="0.25">
      <c r="X23" s="10">
        <v>0</v>
      </c>
      <c r="Y23" s="10">
        <v>3</v>
      </c>
    </row>
    <row r="24" spans="1:25" x14ac:dyDescent="0.25">
      <c r="B24" s="48">
        <v>0</v>
      </c>
      <c r="C24" s="28" t="s">
        <v>29</v>
      </c>
      <c r="D24" s="28" t="s">
        <v>29</v>
      </c>
      <c r="E24" s="28" t="s">
        <v>29</v>
      </c>
      <c r="F24" s="28" t="s">
        <v>29</v>
      </c>
      <c r="G24" s="28" t="s">
        <v>29</v>
      </c>
      <c r="H24" s="28" t="s">
        <v>29</v>
      </c>
      <c r="I24" s="28" t="s">
        <v>29</v>
      </c>
      <c r="J24" s="28" t="s">
        <v>29</v>
      </c>
      <c r="K24" s="28" t="s">
        <v>29</v>
      </c>
      <c r="N24" s="48">
        <v>0</v>
      </c>
      <c r="O24" s="28" t="s">
        <v>29</v>
      </c>
      <c r="P24" s="28" t="s">
        <v>29</v>
      </c>
      <c r="Q24" s="28" t="s">
        <v>29</v>
      </c>
      <c r="R24" s="28" t="s">
        <v>29</v>
      </c>
      <c r="S24" s="28" t="s">
        <v>29</v>
      </c>
      <c r="T24" s="28" t="s">
        <v>29</v>
      </c>
      <c r="U24" s="28" t="s">
        <v>29</v>
      </c>
      <c r="V24" s="28" t="s">
        <v>29</v>
      </c>
      <c r="W24" s="28" t="s">
        <v>29</v>
      </c>
      <c r="X24" s="10">
        <v>45</v>
      </c>
      <c r="Y24" s="10">
        <v>4</v>
      </c>
    </row>
    <row r="25" spans="1:25" x14ac:dyDescent="0.25">
      <c r="B25" s="28">
        <v>0</v>
      </c>
      <c r="C25" s="28" t="s">
        <v>32</v>
      </c>
      <c r="D25" s="28" t="s">
        <v>33</v>
      </c>
      <c r="E25" s="28" t="s">
        <v>33</v>
      </c>
      <c r="F25" s="28" t="s">
        <v>33</v>
      </c>
      <c r="G25" s="28" t="s">
        <v>33</v>
      </c>
      <c r="H25" s="28" t="s">
        <v>33</v>
      </c>
      <c r="I25" s="28" t="s">
        <v>33</v>
      </c>
      <c r="J25" s="28" t="s">
        <v>33</v>
      </c>
      <c r="K25" s="28" t="s">
        <v>32</v>
      </c>
      <c r="N25" s="28">
        <v>0</v>
      </c>
      <c r="O25" s="28" t="s">
        <v>33</v>
      </c>
      <c r="P25" s="28" t="s">
        <v>33</v>
      </c>
      <c r="Q25" s="28" t="s">
        <v>32</v>
      </c>
      <c r="R25" s="28" t="s">
        <v>32</v>
      </c>
      <c r="S25" s="28" t="s">
        <v>34</v>
      </c>
      <c r="T25" s="28" t="s">
        <v>32</v>
      </c>
      <c r="U25" s="28" t="s">
        <v>32</v>
      </c>
      <c r="V25" s="28" t="s">
        <v>33</v>
      </c>
      <c r="W25" s="28" t="s">
        <v>33</v>
      </c>
      <c r="X25" s="10">
        <v>90</v>
      </c>
      <c r="Y25" s="10">
        <v>5</v>
      </c>
    </row>
    <row r="26" spans="1:25" x14ac:dyDescent="0.25">
      <c r="B26" s="28">
        <v>5</v>
      </c>
      <c r="C26" s="28" t="s">
        <v>36</v>
      </c>
      <c r="D26" s="28" t="s">
        <v>35</v>
      </c>
      <c r="E26" s="28" t="s">
        <v>37</v>
      </c>
      <c r="F26" s="28" t="s">
        <v>37</v>
      </c>
      <c r="G26" s="28" t="s">
        <v>37</v>
      </c>
      <c r="H26" s="28" t="s">
        <v>37</v>
      </c>
      <c r="I26" s="28" t="s">
        <v>37</v>
      </c>
      <c r="J26" s="28" t="s">
        <v>35</v>
      </c>
      <c r="K26" s="28" t="s">
        <v>36</v>
      </c>
      <c r="N26" s="28">
        <v>5</v>
      </c>
      <c r="O26" s="28" t="s">
        <v>37</v>
      </c>
      <c r="P26" s="28" t="s">
        <v>35</v>
      </c>
      <c r="Q26" s="28" t="s">
        <v>35</v>
      </c>
      <c r="R26" s="28" t="s">
        <v>40</v>
      </c>
      <c r="S26" s="28" t="s">
        <v>39</v>
      </c>
      <c r="T26" s="28" t="s">
        <v>40</v>
      </c>
      <c r="U26" s="28" t="s">
        <v>35</v>
      </c>
      <c r="V26" s="28" t="s">
        <v>35</v>
      </c>
      <c r="W26" s="28" t="s">
        <v>37</v>
      </c>
      <c r="X26" s="10">
        <v>135</v>
      </c>
      <c r="Y26" s="10">
        <v>6</v>
      </c>
    </row>
    <row r="27" spans="1:25" x14ac:dyDescent="0.25">
      <c r="B27" s="28">
        <v>10</v>
      </c>
      <c r="C27" s="28" t="s">
        <v>39</v>
      </c>
      <c r="D27" s="28" t="s">
        <v>41</v>
      </c>
      <c r="E27" s="28" t="s">
        <v>40</v>
      </c>
      <c r="F27" s="28" t="s">
        <v>40</v>
      </c>
      <c r="G27" s="28" t="s">
        <v>40</v>
      </c>
      <c r="H27" s="28" t="s">
        <v>40</v>
      </c>
      <c r="I27" s="28" t="s">
        <v>40</v>
      </c>
      <c r="J27" s="28" t="s">
        <v>41</v>
      </c>
      <c r="K27" s="28" t="s">
        <v>39</v>
      </c>
      <c r="N27" s="28">
        <v>10</v>
      </c>
      <c r="O27" s="28" t="s">
        <v>41</v>
      </c>
      <c r="P27" s="28" t="s">
        <v>41</v>
      </c>
      <c r="Q27" s="28" t="s">
        <v>39</v>
      </c>
      <c r="R27" s="28" t="s">
        <v>38</v>
      </c>
      <c r="S27" s="28" t="s">
        <v>44</v>
      </c>
      <c r="T27" s="28" t="s">
        <v>38</v>
      </c>
      <c r="U27" s="28" t="s">
        <v>39</v>
      </c>
      <c r="V27" s="28" t="s">
        <v>41</v>
      </c>
      <c r="W27" s="28" t="s">
        <v>41</v>
      </c>
      <c r="X27" s="10">
        <v>180</v>
      </c>
      <c r="Y27" s="10">
        <v>7</v>
      </c>
    </row>
    <row r="28" spans="1:25" x14ac:dyDescent="0.25">
      <c r="B28" s="28">
        <v>15</v>
      </c>
      <c r="C28" s="28" t="s">
        <v>50</v>
      </c>
      <c r="D28" s="28" t="s">
        <v>38</v>
      </c>
      <c r="E28" s="28" t="s">
        <v>42</v>
      </c>
      <c r="F28" s="28" t="s">
        <v>42</v>
      </c>
      <c r="G28" s="28" t="s">
        <v>45</v>
      </c>
      <c r="H28" s="28" t="s">
        <v>42</v>
      </c>
      <c r="I28" s="28" t="s">
        <v>42</v>
      </c>
      <c r="J28" s="28" t="s">
        <v>38</v>
      </c>
      <c r="K28" s="28" t="s">
        <v>50</v>
      </c>
      <c r="N28" s="28">
        <v>15</v>
      </c>
      <c r="O28" s="28" t="s">
        <v>45</v>
      </c>
      <c r="P28" s="28" t="s">
        <v>45</v>
      </c>
      <c r="Q28" s="28" t="s">
        <v>50</v>
      </c>
      <c r="R28" s="28" t="s">
        <v>48</v>
      </c>
      <c r="S28" s="28" t="s">
        <v>66</v>
      </c>
      <c r="T28" s="28" t="s">
        <v>48</v>
      </c>
      <c r="U28" s="28" t="s">
        <v>50</v>
      </c>
      <c r="V28" s="28" t="s">
        <v>45</v>
      </c>
      <c r="W28" s="28" t="s">
        <v>45</v>
      </c>
      <c r="X28" s="10">
        <v>225</v>
      </c>
      <c r="Y28" s="10">
        <v>8</v>
      </c>
    </row>
    <row r="29" spans="1:25" x14ac:dyDescent="0.25">
      <c r="B29" s="28">
        <v>20</v>
      </c>
      <c r="C29" s="28" t="s">
        <v>54</v>
      </c>
      <c r="D29" s="28" t="s">
        <v>49</v>
      </c>
      <c r="E29" s="28" t="s">
        <v>50</v>
      </c>
      <c r="F29" s="28" t="s">
        <v>44</v>
      </c>
      <c r="G29" s="28" t="s">
        <v>44</v>
      </c>
      <c r="H29" s="28" t="s">
        <v>44</v>
      </c>
      <c r="I29" s="28" t="s">
        <v>50</v>
      </c>
      <c r="J29" s="28" t="s">
        <v>49</v>
      </c>
      <c r="K29" s="28" t="s">
        <v>54</v>
      </c>
      <c r="N29" s="28">
        <v>20</v>
      </c>
      <c r="O29" s="28" t="s">
        <v>44</v>
      </c>
      <c r="P29" s="28" t="s">
        <v>49</v>
      </c>
      <c r="Q29" s="28" t="s">
        <v>54</v>
      </c>
      <c r="R29" s="28" t="s">
        <v>57</v>
      </c>
      <c r="S29" s="28" t="s">
        <v>47</v>
      </c>
      <c r="T29" s="28" t="s">
        <v>57</v>
      </c>
      <c r="U29" s="28" t="s">
        <v>54</v>
      </c>
      <c r="V29" s="28" t="s">
        <v>49</v>
      </c>
      <c r="W29" s="28" t="s">
        <v>44</v>
      </c>
      <c r="X29" s="10">
        <v>270</v>
      </c>
      <c r="Y29" s="10">
        <v>9</v>
      </c>
    </row>
    <row r="30" spans="1:25" x14ac:dyDescent="0.25">
      <c r="B30" s="28">
        <v>25</v>
      </c>
      <c r="C30" s="28" t="s">
        <v>57</v>
      </c>
      <c r="D30" s="28" t="s">
        <v>43</v>
      </c>
      <c r="E30" s="28" t="s">
        <v>48</v>
      </c>
      <c r="F30" s="28" t="s">
        <v>54</v>
      </c>
      <c r="G30" s="28" t="s">
        <v>43</v>
      </c>
      <c r="H30" s="28" t="s">
        <v>54</v>
      </c>
      <c r="I30" s="28" t="s">
        <v>48</v>
      </c>
      <c r="J30" s="28" t="s">
        <v>43</v>
      </c>
      <c r="K30" s="28" t="s">
        <v>57</v>
      </c>
      <c r="N30" s="28">
        <v>25</v>
      </c>
      <c r="O30" s="28" t="s">
        <v>43</v>
      </c>
      <c r="P30" s="28" t="s">
        <v>43</v>
      </c>
      <c r="Q30" s="28" t="s">
        <v>57</v>
      </c>
      <c r="R30" s="28" t="s">
        <v>46</v>
      </c>
      <c r="S30" s="28" t="s">
        <v>68</v>
      </c>
      <c r="T30" s="28" t="s">
        <v>46</v>
      </c>
      <c r="U30" s="28" t="s">
        <v>57</v>
      </c>
      <c r="V30" s="28" t="s">
        <v>43</v>
      </c>
      <c r="W30" s="28" t="s">
        <v>43</v>
      </c>
      <c r="X30" s="10">
        <v>315</v>
      </c>
      <c r="Y30" s="10">
        <v>10</v>
      </c>
    </row>
    <row r="31" spans="1:25" x14ac:dyDescent="0.25">
      <c r="B31" s="28">
        <v>30</v>
      </c>
      <c r="C31" s="28" t="s">
        <v>70</v>
      </c>
      <c r="D31" s="28" t="s">
        <v>111</v>
      </c>
      <c r="E31" s="28" t="s">
        <v>66</v>
      </c>
      <c r="F31" s="28" t="s">
        <v>57</v>
      </c>
      <c r="G31" s="28" t="s">
        <v>111</v>
      </c>
      <c r="H31" s="28" t="s">
        <v>57</v>
      </c>
      <c r="I31" s="28" t="s">
        <v>66</v>
      </c>
      <c r="J31" s="28" t="s">
        <v>111</v>
      </c>
      <c r="K31" s="28" t="s">
        <v>70</v>
      </c>
      <c r="N31" s="28">
        <v>30</v>
      </c>
      <c r="O31" s="28" t="s">
        <v>57</v>
      </c>
      <c r="P31" s="28" t="s">
        <v>111</v>
      </c>
      <c r="Q31" s="28" t="s">
        <v>46</v>
      </c>
      <c r="R31" s="28" t="s">
        <v>68</v>
      </c>
      <c r="S31" s="28" t="s">
        <v>53</v>
      </c>
      <c r="T31" s="28" t="s">
        <v>68</v>
      </c>
      <c r="U31" s="28" t="s">
        <v>46</v>
      </c>
      <c r="V31" s="28" t="s">
        <v>111</v>
      </c>
      <c r="W31" s="28" t="s">
        <v>57</v>
      </c>
      <c r="X31" s="10">
        <v>360</v>
      </c>
      <c r="Y31" s="10">
        <v>11</v>
      </c>
    </row>
    <row r="32" spans="1:25" x14ac:dyDescent="0.25">
      <c r="B32" s="28">
        <v>35</v>
      </c>
      <c r="C32" s="28" t="s">
        <v>64</v>
      </c>
      <c r="D32" s="28" t="s">
        <v>47</v>
      </c>
      <c r="E32" s="28" t="s">
        <v>112</v>
      </c>
      <c r="F32" s="28" t="s">
        <v>47</v>
      </c>
      <c r="G32" s="28" t="s">
        <v>46</v>
      </c>
      <c r="H32" s="28" t="s">
        <v>47</v>
      </c>
      <c r="I32" s="28" t="s">
        <v>112</v>
      </c>
      <c r="J32" s="28" t="s">
        <v>47</v>
      </c>
      <c r="K32" s="28" t="s">
        <v>64</v>
      </c>
      <c r="N32" s="28">
        <v>35</v>
      </c>
      <c r="O32" s="28" t="s">
        <v>70</v>
      </c>
      <c r="P32" s="28" t="s">
        <v>46</v>
      </c>
      <c r="Q32" s="28" t="s">
        <v>65</v>
      </c>
      <c r="R32" s="28" t="s">
        <v>52</v>
      </c>
      <c r="S32" s="28" t="s">
        <v>113</v>
      </c>
      <c r="T32" s="28" t="s">
        <v>52</v>
      </c>
      <c r="U32" s="28" t="s">
        <v>65</v>
      </c>
      <c r="V32" s="28" t="s">
        <v>46</v>
      </c>
      <c r="W32" s="28" t="s">
        <v>70</v>
      </c>
    </row>
    <row r="33" spans="2:23" x14ac:dyDescent="0.25">
      <c r="B33" s="28">
        <v>40</v>
      </c>
      <c r="C33" s="28" t="s">
        <v>115</v>
      </c>
      <c r="D33" s="28" t="s">
        <v>114</v>
      </c>
      <c r="E33" s="28" t="s">
        <v>64</v>
      </c>
      <c r="F33" s="28" t="s">
        <v>114</v>
      </c>
      <c r="G33" s="28" t="s">
        <v>65</v>
      </c>
      <c r="H33" s="28" t="s">
        <v>114</v>
      </c>
      <c r="I33" s="28" t="s">
        <v>64</v>
      </c>
      <c r="J33" s="28" t="s">
        <v>114</v>
      </c>
      <c r="K33" s="28" t="s">
        <v>115</v>
      </c>
      <c r="N33" s="28">
        <v>40</v>
      </c>
      <c r="O33" s="28" t="s">
        <v>64</v>
      </c>
      <c r="P33" s="28" t="s">
        <v>65</v>
      </c>
      <c r="Q33" s="28" t="s">
        <v>69</v>
      </c>
      <c r="R33" s="28" t="s">
        <v>59</v>
      </c>
      <c r="S33" s="28" t="s">
        <v>75</v>
      </c>
      <c r="T33" s="28" t="s">
        <v>59</v>
      </c>
      <c r="U33" s="28" t="s">
        <v>69</v>
      </c>
      <c r="V33" s="28" t="s">
        <v>65</v>
      </c>
      <c r="W33" s="28" t="s">
        <v>64</v>
      </c>
    </row>
    <row r="34" spans="2:23" x14ac:dyDescent="0.25">
      <c r="B34" s="28">
        <v>45</v>
      </c>
      <c r="C34" s="28" t="s">
        <v>52</v>
      </c>
      <c r="D34" s="28" t="s">
        <v>51</v>
      </c>
      <c r="E34" s="28" t="s">
        <v>115</v>
      </c>
      <c r="F34" s="28" t="s">
        <v>116</v>
      </c>
      <c r="G34" s="28" t="s">
        <v>69</v>
      </c>
      <c r="H34" s="28" t="s">
        <v>116</v>
      </c>
      <c r="I34" s="28" t="s">
        <v>115</v>
      </c>
      <c r="J34" s="28" t="s">
        <v>51</v>
      </c>
      <c r="K34" s="28" t="s">
        <v>52</v>
      </c>
      <c r="N34" s="28">
        <v>45</v>
      </c>
      <c r="O34" s="28" t="s">
        <v>68</v>
      </c>
      <c r="P34" s="28" t="s">
        <v>116</v>
      </c>
      <c r="Q34" s="28" t="s">
        <v>81</v>
      </c>
      <c r="R34" s="28" t="s">
        <v>71</v>
      </c>
      <c r="S34" s="28" t="s">
        <v>117</v>
      </c>
      <c r="T34" s="28" t="s">
        <v>71</v>
      </c>
      <c r="U34" s="28" t="s">
        <v>81</v>
      </c>
      <c r="V34" s="28" t="s">
        <v>116</v>
      </c>
      <c r="W34" s="28" t="s">
        <v>68</v>
      </c>
    </row>
    <row r="35" spans="2:23" x14ac:dyDescent="0.25">
      <c r="B35" s="28">
        <v>50</v>
      </c>
      <c r="C35" s="28" t="s">
        <v>118</v>
      </c>
      <c r="D35" s="28" t="s">
        <v>53</v>
      </c>
      <c r="E35" s="28" t="s">
        <v>52</v>
      </c>
      <c r="F35" s="28" t="s">
        <v>81</v>
      </c>
      <c r="G35" s="28" t="s">
        <v>59</v>
      </c>
      <c r="H35" s="28" t="s">
        <v>81</v>
      </c>
      <c r="I35" s="28" t="s">
        <v>52</v>
      </c>
      <c r="J35" s="28" t="s">
        <v>53</v>
      </c>
      <c r="K35" s="28" t="s">
        <v>118</v>
      </c>
      <c r="N35" s="28">
        <v>50</v>
      </c>
      <c r="O35" s="28" t="s">
        <v>69</v>
      </c>
      <c r="P35" s="28" t="s">
        <v>118</v>
      </c>
      <c r="Q35" s="28" t="s">
        <v>56</v>
      </c>
      <c r="R35" s="28" t="s">
        <v>120</v>
      </c>
      <c r="S35" s="28" t="s">
        <v>119</v>
      </c>
      <c r="T35" s="28" t="s">
        <v>120</v>
      </c>
      <c r="U35" s="28" t="s">
        <v>56</v>
      </c>
      <c r="V35" s="28" t="s">
        <v>118</v>
      </c>
      <c r="W35" s="28" t="s">
        <v>69</v>
      </c>
    </row>
    <row r="36" spans="2:23" x14ac:dyDescent="0.25">
      <c r="B36" s="28">
        <v>55</v>
      </c>
      <c r="C36" s="28" t="s">
        <v>62</v>
      </c>
      <c r="D36" s="28" t="s">
        <v>59</v>
      </c>
      <c r="E36" s="28" t="s">
        <v>59</v>
      </c>
      <c r="F36" s="28" t="s">
        <v>71</v>
      </c>
      <c r="G36" s="28" t="s">
        <v>78</v>
      </c>
      <c r="H36" s="28" t="s">
        <v>71</v>
      </c>
      <c r="I36" s="28" t="s">
        <v>59</v>
      </c>
      <c r="J36" s="28" t="s">
        <v>59</v>
      </c>
      <c r="K36" s="28" t="s">
        <v>62</v>
      </c>
      <c r="N36" s="28">
        <v>55</v>
      </c>
      <c r="O36" s="28" t="s">
        <v>74</v>
      </c>
      <c r="P36" s="28" t="s">
        <v>62</v>
      </c>
      <c r="Q36" s="28" t="s">
        <v>120</v>
      </c>
      <c r="R36" s="28" t="s">
        <v>122</v>
      </c>
      <c r="S36" s="28" t="s">
        <v>121</v>
      </c>
      <c r="T36" s="28" t="s">
        <v>122</v>
      </c>
      <c r="U36" s="28" t="s">
        <v>120</v>
      </c>
      <c r="V36" s="28" t="s">
        <v>62</v>
      </c>
      <c r="W36" s="28" t="s">
        <v>74</v>
      </c>
    </row>
    <row r="37" spans="2:23" x14ac:dyDescent="0.25">
      <c r="B37" s="28">
        <v>60</v>
      </c>
      <c r="C37" s="28" t="s">
        <v>75</v>
      </c>
      <c r="D37" s="28" t="s">
        <v>56</v>
      </c>
      <c r="E37" s="28" t="s">
        <v>78</v>
      </c>
      <c r="F37" s="28" t="s">
        <v>123</v>
      </c>
      <c r="G37" s="28" t="s">
        <v>119</v>
      </c>
      <c r="H37" s="28" t="s">
        <v>123</v>
      </c>
      <c r="I37" s="28" t="s">
        <v>78</v>
      </c>
      <c r="J37" s="28" t="s">
        <v>56</v>
      </c>
      <c r="K37" s="28" t="s">
        <v>75</v>
      </c>
      <c r="N37" s="28">
        <v>60</v>
      </c>
      <c r="O37" s="28" t="s">
        <v>113</v>
      </c>
      <c r="P37" s="28" t="s">
        <v>124</v>
      </c>
      <c r="Q37" s="28" t="s">
        <v>122</v>
      </c>
      <c r="R37" s="28" t="s">
        <v>121</v>
      </c>
      <c r="S37" s="28" t="s">
        <v>67</v>
      </c>
      <c r="T37" s="28" t="s">
        <v>121</v>
      </c>
      <c r="U37" s="28" t="s">
        <v>122</v>
      </c>
      <c r="V37" s="28" t="s">
        <v>124</v>
      </c>
      <c r="W37" s="28" t="s">
        <v>113</v>
      </c>
    </row>
    <row r="38" spans="2:23" x14ac:dyDescent="0.25">
      <c r="B38" s="28">
        <v>65</v>
      </c>
      <c r="C38" s="28" t="s">
        <v>60</v>
      </c>
      <c r="D38" s="28" t="s">
        <v>120</v>
      </c>
      <c r="E38" s="28" t="s">
        <v>61</v>
      </c>
      <c r="F38" s="28" t="s">
        <v>76</v>
      </c>
      <c r="G38" s="28" t="s">
        <v>73</v>
      </c>
      <c r="H38" s="28" t="s">
        <v>76</v>
      </c>
      <c r="I38" s="28" t="s">
        <v>61</v>
      </c>
      <c r="J38" s="28" t="s">
        <v>120</v>
      </c>
      <c r="K38" s="28" t="s">
        <v>60</v>
      </c>
      <c r="N38" s="28">
        <v>65</v>
      </c>
      <c r="O38" s="28" t="s">
        <v>71</v>
      </c>
      <c r="P38" s="28" t="s">
        <v>61</v>
      </c>
      <c r="Q38" s="28" t="s">
        <v>72</v>
      </c>
      <c r="R38" s="28" t="s">
        <v>73</v>
      </c>
      <c r="S38" s="28" t="s">
        <v>125</v>
      </c>
      <c r="T38" s="28" t="s">
        <v>73</v>
      </c>
      <c r="U38" s="28" t="s">
        <v>72</v>
      </c>
      <c r="V38" s="28" t="s">
        <v>61</v>
      </c>
      <c r="W38" s="28" t="s">
        <v>71</v>
      </c>
    </row>
    <row r="39" spans="2:23" x14ac:dyDescent="0.25">
      <c r="B39" s="28">
        <v>70</v>
      </c>
      <c r="C39" s="28">
        <f t="shared" ref="C39:K39" si="4">(C38+C40)/2</f>
        <v>0.435</v>
      </c>
      <c r="D39" s="28">
        <f t="shared" si="4"/>
        <v>0.43</v>
      </c>
      <c r="E39" s="28">
        <f t="shared" si="4"/>
        <v>0.36499999999999999</v>
      </c>
      <c r="F39" s="28">
        <f t="shared" si="4"/>
        <v>0.28999999999999998</v>
      </c>
      <c r="G39" s="28">
        <f t="shared" si="4"/>
        <v>0.255</v>
      </c>
      <c r="H39" s="28">
        <f t="shared" si="4"/>
        <v>0.28999999999999998</v>
      </c>
      <c r="I39" s="28">
        <f t="shared" si="4"/>
        <v>0.36499999999999999</v>
      </c>
      <c r="J39" s="28">
        <f t="shared" si="4"/>
        <v>0.43</v>
      </c>
      <c r="K39" s="28">
        <f t="shared" si="4"/>
        <v>0.435</v>
      </c>
      <c r="N39" s="28">
        <v>70</v>
      </c>
      <c r="O39" s="28">
        <f t="shared" ref="O39:W39" si="5">(O38+O40)/2</f>
        <v>0.46499999999999997</v>
      </c>
      <c r="P39" s="28">
        <f t="shared" si="5"/>
        <v>0.38</v>
      </c>
      <c r="Q39" s="28">
        <f t="shared" si="5"/>
        <v>0.32500000000000001</v>
      </c>
      <c r="R39" s="28">
        <f t="shared" si="5"/>
        <v>0.30000000000000004</v>
      </c>
      <c r="S39" s="28">
        <f t="shared" si="5"/>
        <v>0.30500000000000005</v>
      </c>
      <c r="T39" s="28">
        <f t="shared" si="5"/>
        <v>0.30000000000000004</v>
      </c>
      <c r="U39" s="28">
        <f t="shared" si="5"/>
        <v>0.32500000000000001</v>
      </c>
      <c r="V39" s="28">
        <f t="shared" si="5"/>
        <v>0.38</v>
      </c>
      <c r="W39" s="28">
        <f t="shared" si="5"/>
        <v>0.46499999999999997</v>
      </c>
    </row>
    <row r="40" spans="2:23" x14ac:dyDescent="0.25">
      <c r="B40" s="28">
        <v>75</v>
      </c>
      <c r="C40" s="28" t="s">
        <v>63</v>
      </c>
      <c r="D40" s="28" t="s">
        <v>72</v>
      </c>
      <c r="E40" s="28" t="s">
        <v>128</v>
      </c>
      <c r="F40" s="28" t="s">
        <v>127</v>
      </c>
      <c r="G40" s="28" t="s">
        <v>126</v>
      </c>
      <c r="H40" s="28" t="s">
        <v>127</v>
      </c>
      <c r="I40" s="28" t="s">
        <v>128</v>
      </c>
      <c r="J40" s="28" t="s">
        <v>72</v>
      </c>
      <c r="K40" s="28" t="s">
        <v>63</v>
      </c>
      <c r="N40" s="28">
        <v>75</v>
      </c>
      <c r="O40" s="28" t="s">
        <v>132</v>
      </c>
      <c r="P40" s="28" t="s">
        <v>77</v>
      </c>
      <c r="Q40" s="28" t="s">
        <v>131</v>
      </c>
      <c r="R40" s="28" t="s">
        <v>130</v>
      </c>
      <c r="S40" s="28" t="s">
        <v>129</v>
      </c>
      <c r="T40" s="28" t="s">
        <v>130</v>
      </c>
      <c r="U40" s="28" t="s">
        <v>131</v>
      </c>
      <c r="V40" s="28" t="s">
        <v>77</v>
      </c>
      <c r="W40" s="28" t="s">
        <v>132</v>
      </c>
    </row>
    <row r="41" spans="2:23" x14ac:dyDescent="0.25">
      <c r="B41" s="28">
        <v>80</v>
      </c>
      <c r="C41" s="28">
        <f t="shared" ref="C41:K41" si="6">(C40+C42)/2</f>
        <v>0.36499999999999999</v>
      </c>
      <c r="D41" s="28">
        <f t="shared" si="6"/>
        <v>0.32500000000000001</v>
      </c>
      <c r="E41" s="28">
        <f t="shared" si="6"/>
        <v>0.22999999999999998</v>
      </c>
      <c r="F41" s="28">
        <f t="shared" si="6"/>
        <v>0.16499999999999998</v>
      </c>
      <c r="G41" s="28">
        <f t="shared" si="6"/>
        <v>0.13500000000000001</v>
      </c>
      <c r="H41" s="28">
        <f t="shared" si="6"/>
        <v>0.16499999999999998</v>
      </c>
      <c r="I41" s="28">
        <f t="shared" si="6"/>
        <v>0.22999999999999998</v>
      </c>
      <c r="J41" s="28">
        <f t="shared" si="6"/>
        <v>0.32500000000000001</v>
      </c>
      <c r="K41" s="28">
        <f t="shared" si="6"/>
        <v>0.36499999999999999</v>
      </c>
      <c r="N41" s="28">
        <v>80</v>
      </c>
      <c r="O41" s="28">
        <f t="shared" ref="O41:W41" si="7">(O40+O42)/2</f>
        <v>0.35499999999999998</v>
      </c>
      <c r="P41" s="28">
        <f t="shared" si="7"/>
        <v>0.27</v>
      </c>
      <c r="Q41" s="28">
        <f t="shared" si="7"/>
        <v>0.22500000000000001</v>
      </c>
      <c r="R41" s="28">
        <f t="shared" si="7"/>
        <v>0.22500000000000001</v>
      </c>
      <c r="S41" s="28">
        <f t="shared" si="7"/>
        <v>0.26</v>
      </c>
      <c r="T41" s="28">
        <f t="shared" si="7"/>
        <v>0.22500000000000001</v>
      </c>
      <c r="U41" s="28">
        <f t="shared" si="7"/>
        <v>0.22500000000000001</v>
      </c>
      <c r="V41" s="28">
        <f t="shared" si="7"/>
        <v>0.27</v>
      </c>
      <c r="W41" s="28">
        <f t="shared" si="7"/>
        <v>0.35499999999999998</v>
      </c>
    </row>
    <row r="42" spans="2:23" x14ac:dyDescent="0.25">
      <c r="B42" s="28">
        <v>85</v>
      </c>
      <c r="C42" s="28" t="s">
        <v>125</v>
      </c>
      <c r="D42" s="28" t="s">
        <v>131</v>
      </c>
      <c r="E42" s="28" t="s">
        <v>126</v>
      </c>
      <c r="F42" s="28" t="s">
        <v>134</v>
      </c>
      <c r="G42" s="28" t="s">
        <v>133</v>
      </c>
      <c r="H42" s="28" t="s">
        <v>134</v>
      </c>
      <c r="I42" s="28" t="s">
        <v>126</v>
      </c>
      <c r="J42" s="28" t="s">
        <v>131</v>
      </c>
      <c r="K42" s="28" t="s">
        <v>125</v>
      </c>
      <c r="N42" s="28">
        <v>85</v>
      </c>
      <c r="O42" s="28" t="s">
        <v>139</v>
      </c>
      <c r="P42" s="28" t="s">
        <v>138</v>
      </c>
      <c r="Q42" s="28" t="s">
        <v>137</v>
      </c>
      <c r="R42" s="28" t="s">
        <v>136</v>
      </c>
      <c r="S42" s="28" t="s">
        <v>135</v>
      </c>
      <c r="T42" s="28" t="s">
        <v>136</v>
      </c>
      <c r="U42" s="28" t="s">
        <v>137</v>
      </c>
      <c r="V42" s="28" t="s">
        <v>138</v>
      </c>
      <c r="W42" s="28" t="s">
        <v>139</v>
      </c>
    </row>
    <row r="43" spans="2:23" x14ac:dyDescent="0.25">
      <c r="B43" s="28">
        <v>90</v>
      </c>
      <c r="C43" s="28" t="s">
        <v>125</v>
      </c>
      <c r="D43" s="28" t="s">
        <v>131</v>
      </c>
      <c r="E43" s="28" t="s">
        <v>126</v>
      </c>
      <c r="F43" s="28" t="s">
        <v>134</v>
      </c>
      <c r="G43" s="28" t="s">
        <v>133</v>
      </c>
      <c r="H43" s="28" t="s">
        <v>134</v>
      </c>
      <c r="I43" s="28" t="s">
        <v>126</v>
      </c>
      <c r="J43" s="28" t="s">
        <v>131</v>
      </c>
      <c r="K43" s="28" t="s">
        <v>125</v>
      </c>
      <c r="N43" s="28">
        <v>90</v>
      </c>
      <c r="O43" s="28" t="s">
        <v>139</v>
      </c>
      <c r="P43" s="28" t="s">
        <v>138</v>
      </c>
      <c r="Q43" s="28" t="s">
        <v>137</v>
      </c>
      <c r="R43" s="28" t="s">
        <v>136</v>
      </c>
      <c r="S43" s="28" t="s">
        <v>135</v>
      </c>
      <c r="T43" s="28" t="s">
        <v>136</v>
      </c>
      <c r="U43" s="28" t="s">
        <v>137</v>
      </c>
      <c r="V43" s="28" t="s">
        <v>138</v>
      </c>
      <c r="W43" s="28" t="s">
        <v>139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O25" sqref="O25"/>
    </sheetView>
  </sheetViews>
  <sheetFormatPr defaultRowHeight="12.75" x14ac:dyDescent="0.25"/>
  <cols>
    <col min="1" max="2" width="10.42578125" style="36" customWidth="1"/>
    <col min="3" max="5" width="8.85546875" style="36" customWidth="1"/>
    <col min="6" max="6" width="7.85546875" style="36" customWidth="1"/>
    <col min="7" max="11" width="8.85546875" style="36" customWidth="1"/>
    <col min="12" max="23" width="9.140625" style="36"/>
    <col min="24" max="25" width="9" style="10" customWidth="1"/>
    <col min="26" max="16384" width="9.140625" style="36"/>
  </cols>
  <sheetData>
    <row r="1" spans="1:25" x14ac:dyDescent="0.25">
      <c r="A1" s="167" t="s">
        <v>17</v>
      </c>
      <c r="B1" s="38" t="s">
        <v>140</v>
      </c>
      <c r="C1" s="40"/>
      <c r="D1" s="40"/>
      <c r="E1" s="40"/>
      <c r="F1" s="41"/>
      <c r="G1" s="39" t="s">
        <v>18</v>
      </c>
      <c r="H1" s="40"/>
      <c r="I1" s="40"/>
      <c r="J1" s="40"/>
      <c r="K1" s="40"/>
      <c r="M1" s="167" t="s">
        <v>17</v>
      </c>
      <c r="N1" s="38"/>
      <c r="O1" s="40"/>
      <c r="P1" s="40"/>
      <c r="Q1" s="40"/>
      <c r="R1" s="41"/>
      <c r="S1" s="39" t="s">
        <v>18</v>
      </c>
      <c r="T1" s="40"/>
      <c r="U1" s="40"/>
      <c r="V1" s="40"/>
    </row>
    <row r="2" spans="1:25" x14ac:dyDescent="0.25">
      <c r="A2" s="168"/>
      <c r="B2" s="42"/>
      <c r="C2" s="44" t="s">
        <v>20</v>
      </c>
      <c r="D2" s="44" t="s">
        <v>21</v>
      </c>
      <c r="E2" s="44" t="s">
        <v>22</v>
      </c>
      <c r="F2" s="44" t="s">
        <v>23</v>
      </c>
      <c r="G2" s="43" t="s">
        <v>24</v>
      </c>
      <c r="H2" s="44" t="s">
        <v>25</v>
      </c>
      <c r="I2" s="44" t="s">
        <v>26</v>
      </c>
      <c r="J2" s="44" t="s">
        <v>27</v>
      </c>
      <c r="K2" s="44" t="s">
        <v>20</v>
      </c>
      <c r="M2" s="168"/>
      <c r="N2" s="42"/>
      <c r="O2" s="44" t="s">
        <v>20</v>
      </c>
      <c r="P2" s="44" t="s">
        <v>21</v>
      </c>
      <c r="Q2" s="44" t="s">
        <v>22</v>
      </c>
      <c r="R2" s="44" t="s">
        <v>23</v>
      </c>
      <c r="S2" s="43" t="s">
        <v>24</v>
      </c>
      <c r="T2" s="44" t="s">
        <v>25</v>
      </c>
      <c r="U2" s="44" t="s">
        <v>26</v>
      </c>
      <c r="V2" s="44" t="s">
        <v>27</v>
      </c>
      <c r="W2" s="44" t="s">
        <v>20</v>
      </c>
      <c r="X2" s="10">
        <v>0</v>
      </c>
      <c r="Y2" s="10">
        <v>2</v>
      </c>
    </row>
    <row r="3" spans="1:25" x14ac:dyDescent="0.25">
      <c r="A3" s="42"/>
      <c r="B3" s="42"/>
      <c r="C3" s="44">
        <v>0</v>
      </c>
      <c r="D3" s="44">
        <v>45</v>
      </c>
      <c r="E3" s="44">
        <v>90</v>
      </c>
      <c r="F3" s="44">
        <v>135</v>
      </c>
      <c r="G3" s="43">
        <v>180</v>
      </c>
      <c r="H3" s="44">
        <v>225</v>
      </c>
      <c r="I3" s="44">
        <v>270</v>
      </c>
      <c r="J3" s="44">
        <v>315</v>
      </c>
      <c r="K3" s="44">
        <v>360</v>
      </c>
      <c r="M3" s="42"/>
      <c r="N3" s="42"/>
      <c r="O3" s="44">
        <v>0</v>
      </c>
      <c r="P3" s="44">
        <v>45</v>
      </c>
      <c r="Q3" s="44">
        <v>90</v>
      </c>
      <c r="R3" s="44">
        <v>135</v>
      </c>
      <c r="S3" s="43">
        <v>180</v>
      </c>
      <c r="T3" s="44">
        <v>225</v>
      </c>
      <c r="U3" s="44">
        <v>270</v>
      </c>
      <c r="V3" s="44">
        <v>315</v>
      </c>
      <c r="W3" s="44">
        <v>360</v>
      </c>
      <c r="X3" s="10">
        <v>45</v>
      </c>
      <c r="Y3" s="10">
        <v>3</v>
      </c>
    </row>
    <row r="4" spans="1:25" x14ac:dyDescent="0.25">
      <c r="A4" s="45" t="s">
        <v>28</v>
      </c>
      <c r="B4" s="45">
        <v>0</v>
      </c>
      <c r="C4" s="45" t="s">
        <v>29</v>
      </c>
      <c r="D4" s="45" t="s">
        <v>29</v>
      </c>
      <c r="E4" s="45" t="s">
        <v>29</v>
      </c>
      <c r="F4" s="45" t="s">
        <v>29</v>
      </c>
      <c r="G4" s="45" t="s">
        <v>29</v>
      </c>
      <c r="H4" s="45" t="s">
        <v>29</v>
      </c>
      <c r="I4" s="45" t="s">
        <v>29</v>
      </c>
      <c r="J4" s="45" t="s">
        <v>29</v>
      </c>
      <c r="K4" s="45" t="s">
        <v>29</v>
      </c>
      <c r="M4" s="45" t="s">
        <v>30</v>
      </c>
      <c r="N4" s="45">
        <v>0</v>
      </c>
      <c r="O4" s="45" t="s">
        <v>29</v>
      </c>
      <c r="P4" s="45" t="s">
        <v>29</v>
      </c>
      <c r="Q4" s="45" t="s">
        <v>29</v>
      </c>
      <c r="R4" s="45" t="s">
        <v>29</v>
      </c>
      <c r="S4" s="45" t="s">
        <v>29</v>
      </c>
      <c r="T4" s="45" t="s">
        <v>29</v>
      </c>
      <c r="U4" s="45" t="s">
        <v>29</v>
      </c>
      <c r="V4" s="45" t="s">
        <v>29</v>
      </c>
      <c r="W4" s="45" t="s">
        <v>29</v>
      </c>
      <c r="X4" s="10">
        <v>90</v>
      </c>
      <c r="Y4" s="10">
        <v>4</v>
      </c>
    </row>
    <row r="5" spans="1:25" x14ac:dyDescent="0.25">
      <c r="A5" s="45" t="s">
        <v>28</v>
      </c>
      <c r="B5" s="45">
        <v>10</v>
      </c>
      <c r="C5" s="45" t="s">
        <v>29</v>
      </c>
      <c r="D5" s="45" t="s">
        <v>34</v>
      </c>
      <c r="E5" s="45" t="s">
        <v>34</v>
      </c>
      <c r="F5" s="45" t="s">
        <v>33</v>
      </c>
      <c r="G5" s="45" t="s">
        <v>33</v>
      </c>
      <c r="H5" s="45" t="s">
        <v>58</v>
      </c>
      <c r="I5" s="45" t="s">
        <v>29</v>
      </c>
      <c r="J5" s="45" t="s">
        <v>29</v>
      </c>
      <c r="K5" s="45" t="s">
        <v>29</v>
      </c>
      <c r="M5" s="45" t="s">
        <v>30</v>
      </c>
      <c r="N5" s="45">
        <v>10</v>
      </c>
      <c r="O5" s="45" t="s">
        <v>33</v>
      </c>
      <c r="P5" s="45" t="s">
        <v>32</v>
      </c>
      <c r="Q5" s="45" t="s">
        <v>58</v>
      </c>
      <c r="R5" s="45" t="s">
        <v>58</v>
      </c>
      <c r="S5" s="45" t="s">
        <v>33</v>
      </c>
      <c r="T5" s="45" t="s">
        <v>33</v>
      </c>
      <c r="U5" s="45" t="s">
        <v>29</v>
      </c>
      <c r="V5" s="45" t="s">
        <v>29</v>
      </c>
      <c r="W5" s="45" t="s">
        <v>33</v>
      </c>
      <c r="X5" s="10">
        <v>135</v>
      </c>
      <c r="Y5" s="10">
        <v>5</v>
      </c>
    </row>
    <row r="6" spans="1:25" x14ac:dyDescent="0.25">
      <c r="A6" s="45" t="s">
        <v>28</v>
      </c>
      <c r="B6" s="45">
        <v>20</v>
      </c>
      <c r="C6" s="45" t="s">
        <v>29</v>
      </c>
      <c r="D6" s="45" t="s">
        <v>36</v>
      </c>
      <c r="E6" s="45" t="s">
        <v>41</v>
      </c>
      <c r="F6" s="45" t="s">
        <v>35</v>
      </c>
      <c r="G6" s="45" t="s">
        <v>34</v>
      </c>
      <c r="H6" s="45" t="s">
        <v>58</v>
      </c>
      <c r="I6" s="45" t="s">
        <v>29</v>
      </c>
      <c r="J6" s="45" t="s">
        <v>29</v>
      </c>
      <c r="K6" s="45" t="s">
        <v>29</v>
      </c>
      <c r="M6" s="45" t="s">
        <v>30</v>
      </c>
      <c r="N6" s="45">
        <v>20</v>
      </c>
      <c r="O6" s="45" t="s">
        <v>34</v>
      </c>
      <c r="P6" s="45" t="s">
        <v>35</v>
      </c>
      <c r="Q6" s="45" t="s">
        <v>31</v>
      </c>
      <c r="R6" s="45" t="s">
        <v>58</v>
      </c>
      <c r="S6" s="45" t="s">
        <v>34</v>
      </c>
      <c r="T6" s="45" t="s">
        <v>37</v>
      </c>
      <c r="U6" s="45" t="s">
        <v>58</v>
      </c>
      <c r="V6" s="45" t="s">
        <v>29</v>
      </c>
      <c r="W6" s="45" t="s">
        <v>34</v>
      </c>
      <c r="X6" s="10">
        <v>180</v>
      </c>
      <c r="Y6" s="10">
        <v>6</v>
      </c>
    </row>
    <row r="7" spans="1:25" x14ac:dyDescent="0.25">
      <c r="A7" s="45" t="s">
        <v>28</v>
      </c>
      <c r="B7" s="45">
        <v>30</v>
      </c>
      <c r="C7" s="45" t="s">
        <v>29</v>
      </c>
      <c r="D7" s="45" t="s">
        <v>39</v>
      </c>
      <c r="E7" s="45" t="s">
        <v>38</v>
      </c>
      <c r="F7" s="45" t="s">
        <v>41</v>
      </c>
      <c r="G7" s="45" t="s">
        <v>36</v>
      </c>
      <c r="H7" s="45" t="s">
        <v>31</v>
      </c>
      <c r="I7" s="45" t="s">
        <v>29</v>
      </c>
      <c r="J7" s="45" t="s">
        <v>29</v>
      </c>
      <c r="K7" s="45" t="s">
        <v>29</v>
      </c>
      <c r="M7" s="45" t="s">
        <v>30</v>
      </c>
      <c r="N7" s="45">
        <v>30</v>
      </c>
      <c r="O7" s="45" t="s">
        <v>35</v>
      </c>
      <c r="P7" s="45" t="s">
        <v>39</v>
      </c>
      <c r="Q7" s="45" t="s">
        <v>32</v>
      </c>
      <c r="R7" s="45" t="s">
        <v>31</v>
      </c>
      <c r="S7" s="45" t="s">
        <v>35</v>
      </c>
      <c r="T7" s="45" t="s">
        <v>41</v>
      </c>
      <c r="U7" s="45" t="s">
        <v>58</v>
      </c>
      <c r="V7" s="45" t="s">
        <v>29</v>
      </c>
      <c r="W7" s="45" t="s">
        <v>35</v>
      </c>
      <c r="X7" s="10">
        <v>225</v>
      </c>
      <c r="Y7" s="10">
        <v>7</v>
      </c>
    </row>
    <row r="8" spans="1:25" x14ac:dyDescent="0.25">
      <c r="A8" s="45" t="s">
        <v>28</v>
      </c>
      <c r="B8" s="45">
        <v>40</v>
      </c>
      <c r="C8" s="45" t="s">
        <v>29</v>
      </c>
      <c r="D8" s="45" t="s">
        <v>38</v>
      </c>
      <c r="E8" s="45" t="s">
        <v>43</v>
      </c>
      <c r="F8" s="45" t="s">
        <v>45</v>
      </c>
      <c r="G8" s="45" t="s">
        <v>39</v>
      </c>
      <c r="H8" s="45" t="s">
        <v>33</v>
      </c>
      <c r="I8" s="45" t="s">
        <v>29</v>
      </c>
      <c r="J8" s="45" t="s">
        <v>29</v>
      </c>
      <c r="K8" s="45" t="s">
        <v>29</v>
      </c>
      <c r="M8" s="45" t="s">
        <v>30</v>
      </c>
      <c r="N8" s="45">
        <v>40</v>
      </c>
      <c r="O8" s="45" t="s">
        <v>36</v>
      </c>
      <c r="P8" s="45" t="s">
        <v>44</v>
      </c>
      <c r="Q8" s="45" t="s">
        <v>34</v>
      </c>
      <c r="R8" s="45" t="s">
        <v>33</v>
      </c>
      <c r="S8" s="45" t="s">
        <v>40</v>
      </c>
      <c r="T8" s="45" t="s">
        <v>38</v>
      </c>
      <c r="U8" s="45" t="s">
        <v>31</v>
      </c>
      <c r="V8" s="45" t="s">
        <v>29</v>
      </c>
      <c r="W8" s="45" t="s">
        <v>36</v>
      </c>
      <c r="X8" s="10">
        <v>270</v>
      </c>
      <c r="Y8" s="10">
        <v>8</v>
      </c>
    </row>
    <row r="9" spans="1:25" x14ac:dyDescent="0.25">
      <c r="A9" s="45" t="s">
        <v>28</v>
      </c>
      <c r="B9" s="45">
        <v>50</v>
      </c>
      <c r="C9" s="45" t="s">
        <v>29</v>
      </c>
      <c r="D9" s="45" t="s">
        <v>44</v>
      </c>
      <c r="E9" s="45" t="s">
        <v>112</v>
      </c>
      <c r="F9" s="45" t="s">
        <v>49</v>
      </c>
      <c r="G9" s="45" t="s">
        <v>50</v>
      </c>
      <c r="H9" s="45" t="s">
        <v>34</v>
      </c>
      <c r="I9" s="45" t="s">
        <v>29</v>
      </c>
      <c r="J9" s="45" t="s">
        <v>29</v>
      </c>
      <c r="K9" s="45" t="s">
        <v>29</v>
      </c>
      <c r="M9" s="45" t="s">
        <v>30</v>
      </c>
      <c r="N9" s="45">
        <v>50</v>
      </c>
      <c r="O9" s="45" t="s">
        <v>36</v>
      </c>
      <c r="P9" s="45" t="s">
        <v>79</v>
      </c>
      <c r="Q9" s="45" t="s">
        <v>35</v>
      </c>
      <c r="R9" s="45" t="s">
        <v>32</v>
      </c>
      <c r="S9" s="45" t="s">
        <v>39</v>
      </c>
      <c r="T9" s="45" t="s">
        <v>54</v>
      </c>
      <c r="U9" s="45" t="s">
        <v>33</v>
      </c>
      <c r="V9" s="45" t="s">
        <v>29</v>
      </c>
      <c r="W9" s="45" t="s">
        <v>36</v>
      </c>
      <c r="X9" s="10">
        <v>315</v>
      </c>
      <c r="Y9" s="10">
        <v>9</v>
      </c>
    </row>
    <row r="10" spans="1:25" x14ac:dyDescent="0.25">
      <c r="A10" s="45" t="s">
        <v>28</v>
      </c>
      <c r="B10" s="45">
        <v>60</v>
      </c>
      <c r="C10" s="45" t="s">
        <v>29</v>
      </c>
      <c r="D10" s="45" t="s">
        <v>48</v>
      </c>
      <c r="E10" s="45" t="s">
        <v>114</v>
      </c>
      <c r="F10" s="45" t="s">
        <v>79</v>
      </c>
      <c r="G10" s="45" t="s">
        <v>54</v>
      </c>
      <c r="H10" s="45" t="s">
        <v>35</v>
      </c>
      <c r="I10" s="45" t="s">
        <v>29</v>
      </c>
      <c r="J10" s="45" t="s">
        <v>29</v>
      </c>
      <c r="K10" s="45" t="s">
        <v>29</v>
      </c>
      <c r="M10" s="45" t="s">
        <v>30</v>
      </c>
      <c r="N10" s="45">
        <v>60</v>
      </c>
      <c r="O10" s="45" t="s">
        <v>36</v>
      </c>
      <c r="P10" s="45" t="s">
        <v>47</v>
      </c>
      <c r="Q10" s="45" t="s">
        <v>40</v>
      </c>
      <c r="R10" s="45" t="s">
        <v>32</v>
      </c>
      <c r="S10" s="45" t="s">
        <v>42</v>
      </c>
      <c r="T10" s="45" t="s">
        <v>111</v>
      </c>
      <c r="U10" s="45" t="s">
        <v>32</v>
      </c>
      <c r="V10" s="45" t="s">
        <v>29</v>
      </c>
      <c r="W10" s="45" t="s">
        <v>36</v>
      </c>
      <c r="X10" s="10">
        <v>360</v>
      </c>
      <c r="Y10" s="10">
        <v>10</v>
      </c>
    </row>
    <row r="11" spans="1:25" x14ac:dyDescent="0.25">
      <c r="A11" s="45" t="s">
        <v>28</v>
      </c>
      <c r="B11" s="45">
        <v>70</v>
      </c>
      <c r="C11" s="45" t="s">
        <v>29</v>
      </c>
      <c r="D11" s="45" t="s">
        <v>54</v>
      </c>
      <c r="E11" s="45" t="s">
        <v>52</v>
      </c>
      <c r="F11" s="45" t="s">
        <v>47</v>
      </c>
      <c r="G11" s="45" t="s">
        <v>111</v>
      </c>
      <c r="H11" s="45" t="s">
        <v>41</v>
      </c>
      <c r="I11" s="45" t="s">
        <v>29</v>
      </c>
      <c r="J11" s="45" t="s">
        <v>29</v>
      </c>
      <c r="K11" s="45" t="s">
        <v>29</v>
      </c>
      <c r="M11" s="45" t="s">
        <v>30</v>
      </c>
      <c r="N11" s="45">
        <v>70</v>
      </c>
      <c r="O11" s="45" t="s">
        <v>36</v>
      </c>
      <c r="P11" s="45" t="s">
        <v>115</v>
      </c>
      <c r="Q11" s="45" t="s">
        <v>42</v>
      </c>
      <c r="R11" s="45" t="s">
        <v>34</v>
      </c>
      <c r="S11" s="45" t="s">
        <v>38</v>
      </c>
      <c r="T11" s="45" t="s">
        <v>141</v>
      </c>
      <c r="U11" s="45" t="s">
        <v>37</v>
      </c>
      <c r="V11" s="45" t="s">
        <v>29</v>
      </c>
      <c r="W11" s="45" t="s">
        <v>36</v>
      </c>
    </row>
    <row r="15" spans="1:25" x14ac:dyDescent="0.25">
      <c r="A15" s="35" t="s">
        <v>142</v>
      </c>
    </row>
    <row r="23" spans="2:25" x14ac:dyDescent="0.25">
      <c r="C23" s="44" t="s">
        <v>20</v>
      </c>
      <c r="D23" s="44" t="s">
        <v>21</v>
      </c>
      <c r="E23" s="44" t="s">
        <v>22</v>
      </c>
      <c r="F23" s="44" t="s">
        <v>23</v>
      </c>
      <c r="G23" s="43" t="s">
        <v>24</v>
      </c>
      <c r="H23" s="44" t="s">
        <v>25</v>
      </c>
      <c r="I23" s="44" t="s">
        <v>26</v>
      </c>
      <c r="J23" s="44" t="s">
        <v>27</v>
      </c>
      <c r="K23" s="44" t="s">
        <v>20</v>
      </c>
      <c r="O23" s="44" t="s">
        <v>20</v>
      </c>
      <c r="P23" s="44" t="s">
        <v>21</v>
      </c>
      <c r="Q23" s="44" t="s">
        <v>22</v>
      </c>
      <c r="R23" s="44" t="s">
        <v>23</v>
      </c>
      <c r="S23" s="43" t="s">
        <v>24</v>
      </c>
      <c r="T23" s="44" t="s">
        <v>25</v>
      </c>
      <c r="U23" s="44" t="s">
        <v>26</v>
      </c>
      <c r="V23" s="44" t="s">
        <v>27</v>
      </c>
      <c r="W23" s="44" t="s">
        <v>20</v>
      </c>
      <c r="X23" s="10">
        <v>0</v>
      </c>
      <c r="Y23" s="10">
        <v>3</v>
      </c>
    </row>
    <row r="24" spans="2:25" x14ac:dyDescent="0.25">
      <c r="B24" s="36">
        <v>0</v>
      </c>
      <c r="C24" s="45" t="s">
        <v>29</v>
      </c>
      <c r="D24" s="45" t="s">
        <v>29</v>
      </c>
      <c r="E24" s="45" t="s">
        <v>29</v>
      </c>
      <c r="F24" s="45" t="s">
        <v>29</v>
      </c>
      <c r="G24" s="45" t="s">
        <v>29</v>
      </c>
      <c r="H24" s="45" t="s">
        <v>29</v>
      </c>
      <c r="I24" s="45" t="s">
        <v>29</v>
      </c>
      <c r="J24" s="45" t="s">
        <v>29</v>
      </c>
      <c r="K24" s="45" t="s">
        <v>29</v>
      </c>
      <c r="N24" s="36">
        <v>0</v>
      </c>
      <c r="O24" s="45" t="s">
        <v>29</v>
      </c>
      <c r="P24" s="45" t="s">
        <v>29</v>
      </c>
      <c r="Q24" s="45" t="s">
        <v>29</v>
      </c>
      <c r="R24" s="45" t="s">
        <v>29</v>
      </c>
      <c r="S24" s="45" t="s">
        <v>29</v>
      </c>
      <c r="T24" s="45" t="s">
        <v>29</v>
      </c>
      <c r="U24" s="45" t="s">
        <v>29</v>
      </c>
      <c r="V24" s="45" t="s">
        <v>29</v>
      </c>
      <c r="W24" s="45" t="s">
        <v>29</v>
      </c>
      <c r="X24" s="10">
        <v>45</v>
      </c>
      <c r="Y24" s="10">
        <v>4</v>
      </c>
    </row>
    <row r="25" spans="2:25" x14ac:dyDescent="0.25">
      <c r="B25" s="45">
        <v>0</v>
      </c>
      <c r="C25" s="45" t="s">
        <v>29</v>
      </c>
      <c r="D25" s="45" t="s">
        <v>34</v>
      </c>
      <c r="E25" s="45" t="s">
        <v>34</v>
      </c>
      <c r="F25" s="45" t="s">
        <v>33</v>
      </c>
      <c r="G25" s="45" t="s">
        <v>33</v>
      </c>
      <c r="H25" s="45" t="s">
        <v>58</v>
      </c>
      <c r="I25" s="45" t="s">
        <v>29</v>
      </c>
      <c r="J25" s="45" t="s">
        <v>29</v>
      </c>
      <c r="K25" s="45" t="s">
        <v>29</v>
      </c>
      <c r="N25" s="45">
        <v>0</v>
      </c>
      <c r="O25" s="45" t="s">
        <v>33</v>
      </c>
      <c r="P25" s="45" t="s">
        <v>32</v>
      </c>
      <c r="Q25" s="45" t="s">
        <v>58</v>
      </c>
      <c r="R25" s="45" t="s">
        <v>58</v>
      </c>
      <c r="S25" s="45" t="s">
        <v>33</v>
      </c>
      <c r="T25" s="45" t="s">
        <v>33</v>
      </c>
      <c r="U25" s="45" t="s">
        <v>29</v>
      </c>
      <c r="V25" s="45" t="s">
        <v>29</v>
      </c>
      <c r="W25" s="45" t="s">
        <v>33</v>
      </c>
      <c r="X25" s="10">
        <v>90</v>
      </c>
      <c r="Y25" s="10">
        <v>5</v>
      </c>
    </row>
    <row r="26" spans="2:25" x14ac:dyDescent="0.25">
      <c r="B26" s="45">
        <v>10</v>
      </c>
      <c r="C26" s="45" t="s">
        <v>29</v>
      </c>
      <c r="D26" s="45" t="s">
        <v>36</v>
      </c>
      <c r="E26" s="45" t="s">
        <v>41</v>
      </c>
      <c r="F26" s="45" t="s">
        <v>35</v>
      </c>
      <c r="G26" s="45" t="s">
        <v>34</v>
      </c>
      <c r="H26" s="45" t="s">
        <v>58</v>
      </c>
      <c r="I26" s="45" t="s">
        <v>29</v>
      </c>
      <c r="J26" s="45" t="s">
        <v>29</v>
      </c>
      <c r="K26" s="45" t="s">
        <v>29</v>
      </c>
      <c r="N26" s="45">
        <v>10</v>
      </c>
      <c r="O26" s="45" t="s">
        <v>34</v>
      </c>
      <c r="P26" s="45" t="s">
        <v>35</v>
      </c>
      <c r="Q26" s="45" t="s">
        <v>31</v>
      </c>
      <c r="R26" s="45" t="s">
        <v>58</v>
      </c>
      <c r="S26" s="45" t="s">
        <v>34</v>
      </c>
      <c r="T26" s="45" t="s">
        <v>37</v>
      </c>
      <c r="U26" s="45" t="s">
        <v>58</v>
      </c>
      <c r="V26" s="45" t="s">
        <v>29</v>
      </c>
      <c r="W26" s="45" t="s">
        <v>34</v>
      </c>
      <c r="X26" s="10">
        <v>135</v>
      </c>
      <c r="Y26" s="10">
        <v>6</v>
      </c>
    </row>
    <row r="27" spans="2:25" x14ac:dyDescent="0.25">
      <c r="B27" s="45">
        <v>20</v>
      </c>
      <c r="C27" s="45" t="s">
        <v>29</v>
      </c>
      <c r="D27" s="45" t="s">
        <v>39</v>
      </c>
      <c r="E27" s="45" t="s">
        <v>38</v>
      </c>
      <c r="F27" s="45" t="s">
        <v>41</v>
      </c>
      <c r="G27" s="45" t="s">
        <v>36</v>
      </c>
      <c r="H27" s="45" t="s">
        <v>31</v>
      </c>
      <c r="I27" s="45" t="s">
        <v>29</v>
      </c>
      <c r="J27" s="45" t="s">
        <v>29</v>
      </c>
      <c r="K27" s="45" t="s">
        <v>29</v>
      </c>
      <c r="N27" s="45">
        <v>20</v>
      </c>
      <c r="O27" s="45" t="s">
        <v>35</v>
      </c>
      <c r="P27" s="45" t="s">
        <v>39</v>
      </c>
      <c r="Q27" s="45" t="s">
        <v>32</v>
      </c>
      <c r="R27" s="45" t="s">
        <v>31</v>
      </c>
      <c r="S27" s="45" t="s">
        <v>35</v>
      </c>
      <c r="T27" s="45" t="s">
        <v>41</v>
      </c>
      <c r="U27" s="45" t="s">
        <v>58</v>
      </c>
      <c r="V27" s="45" t="s">
        <v>29</v>
      </c>
      <c r="W27" s="45" t="s">
        <v>35</v>
      </c>
      <c r="X27" s="10">
        <v>180</v>
      </c>
      <c r="Y27" s="10">
        <v>7</v>
      </c>
    </row>
    <row r="28" spans="2:25" x14ac:dyDescent="0.25">
      <c r="B28" s="45">
        <v>30</v>
      </c>
      <c r="C28" s="45" t="s">
        <v>29</v>
      </c>
      <c r="D28" s="45" t="s">
        <v>38</v>
      </c>
      <c r="E28" s="45" t="s">
        <v>43</v>
      </c>
      <c r="F28" s="45" t="s">
        <v>45</v>
      </c>
      <c r="G28" s="45" t="s">
        <v>39</v>
      </c>
      <c r="H28" s="45" t="s">
        <v>33</v>
      </c>
      <c r="I28" s="45" t="s">
        <v>29</v>
      </c>
      <c r="J28" s="45" t="s">
        <v>29</v>
      </c>
      <c r="K28" s="45" t="s">
        <v>29</v>
      </c>
      <c r="N28" s="45">
        <v>30</v>
      </c>
      <c r="O28" s="45" t="s">
        <v>36</v>
      </c>
      <c r="P28" s="45" t="s">
        <v>44</v>
      </c>
      <c r="Q28" s="45" t="s">
        <v>34</v>
      </c>
      <c r="R28" s="45" t="s">
        <v>33</v>
      </c>
      <c r="S28" s="45" t="s">
        <v>40</v>
      </c>
      <c r="T28" s="45" t="s">
        <v>38</v>
      </c>
      <c r="U28" s="45" t="s">
        <v>31</v>
      </c>
      <c r="V28" s="45" t="s">
        <v>29</v>
      </c>
      <c r="W28" s="45" t="s">
        <v>36</v>
      </c>
      <c r="X28" s="10">
        <v>225</v>
      </c>
      <c r="Y28" s="10">
        <v>8</v>
      </c>
    </row>
    <row r="29" spans="2:25" x14ac:dyDescent="0.25">
      <c r="B29" s="45">
        <v>40</v>
      </c>
      <c r="C29" s="45" t="s">
        <v>29</v>
      </c>
      <c r="D29" s="45" t="s">
        <v>44</v>
      </c>
      <c r="E29" s="45" t="s">
        <v>112</v>
      </c>
      <c r="F29" s="45" t="s">
        <v>49</v>
      </c>
      <c r="G29" s="45" t="s">
        <v>50</v>
      </c>
      <c r="H29" s="45" t="s">
        <v>34</v>
      </c>
      <c r="I29" s="45" t="s">
        <v>29</v>
      </c>
      <c r="J29" s="45" t="s">
        <v>29</v>
      </c>
      <c r="K29" s="45" t="s">
        <v>29</v>
      </c>
      <c r="N29" s="45">
        <v>40</v>
      </c>
      <c r="O29" s="45" t="s">
        <v>36</v>
      </c>
      <c r="P29" s="45" t="s">
        <v>79</v>
      </c>
      <c r="Q29" s="45" t="s">
        <v>35</v>
      </c>
      <c r="R29" s="45" t="s">
        <v>32</v>
      </c>
      <c r="S29" s="45" t="s">
        <v>39</v>
      </c>
      <c r="T29" s="45" t="s">
        <v>54</v>
      </c>
      <c r="U29" s="45" t="s">
        <v>33</v>
      </c>
      <c r="V29" s="45" t="s">
        <v>29</v>
      </c>
      <c r="W29" s="45" t="s">
        <v>36</v>
      </c>
      <c r="X29" s="10">
        <v>270</v>
      </c>
      <c r="Y29" s="10">
        <v>9</v>
      </c>
    </row>
    <row r="30" spans="2:25" x14ac:dyDescent="0.25">
      <c r="B30" s="45">
        <v>50</v>
      </c>
      <c r="C30" s="45" t="s">
        <v>29</v>
      </c>
      <c r="D30" s="45" t="s">
        <v>48</v>
      </c>
      <c r="E30" s="45" t="s">
        <v>114</v>
      </c>
      <c r="F30" s="45" t="s">
        <v>79</v>
      </c>
      <c r="G30" s="45" t="s">
        <v>54</v>
      </c>
      <c r="H30" s="45" t="s">
        <v>35</v>
      </c>
      <c r="I30" s="45" t="s">
        <v>29</v>
      </c>
      <c r="J30" s="45" t="s">
        <v>29</v>
      </c>
      <c r="K30" s="45" t="s">
        <v>29</v>
      </c>
      <c r="N30" s="45">
        <v>50</v>
      </c>
      <c r="O30" s="45" t="s">
        <v>36</v>
      </c>
      <c r="P30" s="45" t="s">
        <v>47</v>
      </c>
      <c r="Q30" s="45" t="s">
        <v>40</v>
      </c>
      <c r="R30" s="45" t="s">
        <v>32</v>
      </c>
      <c r="S30" s="45" t="s">
        <v>42</v>
      </c>
      <c r="T30" s="45" t="s">
        <v>111</v>
      </c>
      <c r="U30" s="45" t="s">
        <v>32</v>
      </c>
      <c r="V30" s="45" t="s">
        <v>29</v>
      </c>
      <c r="W30" s="45" t="s">
        <v>36</v>
      </c>
      <c r="X30" s="10">
        <v>315</v>
      </c>
      <c r="Y30" s="10">
        <v>10</v>
      </c>
    </row>
    <row r="31" spans="2:25" x14ac:dyDescent="0.25">
      <c r="B31" s="45">
        <v>60</v>
      </c>
      <c r="C31" s="45" t="s">
        <v>29</v>
      </c>
      <c r="D31" s="45" t="s">
        <v>54</v>
      </c>
      <c r="E31" s="45" t="s">
        <v>52</v>
      </c>
      <c r="F31" s="45" t="s">
        <v>47</v>
      </c>
      <c r="G31" s="45" t="s">
        <v>111</v>
      </c>
      <c r="H31" s="45" t="s">
        <v>41</v>
      </c>
      <c r="I31" s="45" t="s">
        <v>29</v>
      </c>
      <c r="J31" s="45" t="s">
        <v>29</v>
      </c>
      <c r="K31" s="45" t="s">
        <v>29</v>
      </c>
      <c r="N31" s="45">
        <v>60</v>
      </c>
      <c r="O31" s="45" t="s">
        <v>36</v>
      </c>
      <c r="P31" s="45" t="s">
        <v>115</v>
      </c>
      <c r="Q31" s="45" t="s">
        <v>42</v>
      </c>
      <c r="R31" s="45" t="s">
        <v>34</v>
      </c>
      <c r="S31" s="45" t="s">
        <v>38</v>
      </c>
      <c r="T31" s="45" t="s">
        <v>141</v>
      </c>
      <c r="U31" s="45" t="s">
        <v>37</v>
      </c>
      <c r="V31" s="45" t="s">
        <v>29</v>
      </c>
      <c r="W31" s="45" t="s">
        <v>36</v>
      </c>
      <c r="X31" s="10">
        <v>360</v>
      </c>
      <c r="Y31" s="10">
        <v>11</v>
      </c>
    </row>
    <row r="32" spans="2:25" x14ac:dyDescent="0.25">
      <c r="B32" s="45">
        <v>70</v>
      </c>
      <c r="C32" s="45" t="s">
        <v>29</v>
      </c>
      <c r="D32" s="45" t="s">
        <v>54</v>
      </c>
      <c r="E32" s="45" t="s">
        <v>52</v>
      </c>
      <c r="F32" s="45" t="s">
        <v>47</v>
      </c>
      <c r="G32" s="45" t="s">
        <v>111</v>
      </c>
      <c r="H32" s="45" t="s">
        <v>41</v>
      </c>
      <c r="I32" s="45" t="s">
        <v>29</v>
      </c>
      <c r="J32" s="45" t="s">
        <v>29</v>
      </c>
      <c r="K32" s="45" t="s">
        <v>29</v>
      </c>
      <c r="N32" s="45">
        <v>70</v>
      </c>
      <c r="O32" s="45" t="s">
        <v>36</v>
      </c>
      <c r="P32" s="45" t="s">
        <v>115</v>
      </c>
      <c r="Q32" s="45" t="s">
        <v>42</v>
      </c>
      <c r="R32" s="45" t="s">
        <v>34</v>
      </c>
      <c r="S32" s="45" t="s">
        <v>38</v>
      </c>
      <c r="T32" s="45" t="s">
        <v>141</v>
      </c>
      <c r="U32" s="45" t="s">
        <v>37</v>
      </c>
      <c r="V32" s="45" t="s">
        <v>29</v>
      </c>
      <c r="W32" s="45" t="s">
        <v>36</v>
      </c>
    </row>
  </sheetData>
  <mergeCells count="2">
    <mergeCell ref="A1:A2"/>
    <mergeCell ref="M1:M2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10</vt:i4>
      </vt:variant>
      <vt:variant>
        <vt:lpstr>Περιοχές με ονόματα</vt:lpstr>
      </vt:variant>
      <vt:variant>
        <vt:i4>4</vt:i4>
      </vt:variant>
    </vt:vector>
  </HeadingPairs>
  <TitlesOfParts>
    <vt:vector size="14" baseType="lpstr">
      <vt:lpstr>Εξ Επιφ &amp; Uεπ</vt:lpstr>
      <vt:lpstr>Ανοιγματα</vt:lpstr>
      <vt:lpstr>ΟΡΙΖΟΝΤΑΣ</vt:lpstr>
      <vt:lpstr>ΠΡΟΒΟΛΟΣ</vt:lpstr>
      <vt:lpstr>ΠΛΕΥΡΙΚΑ 2</vt:lpstr>
      <vt:lpstr>ΠΛΕΥΡΙΚΑ</vt:lpstr>
      <vt:lpstr>318</vt:lpstr>
      <vt:lpstr>319</vt:lpstr>
      <vt:lpstr>320a</vt:lpstr>
      <vt:lpstr>320b</vt:lpstr>
      <vt:lpstr>ΟΡΙΖΟΝΤΑΣ!Print_Area</vt:lpstr>
      <vt:lpstr>ΠΛΕΥΡΙΚΑ!Print_Area</vt:lpstr>
      <vt:lpstr>'ΠΛΕΥΡΙΚΑ 2'!Print_Area</vt:lpstr>
      <vt:lpstr>ΠΡΟΒΟΛΟΣ!Print_Area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Laptop</cp:lastModifiedBy>
  <cp:lastPrinted>2012-11-15T18:26:37Z</cp:lastPrinted>
  <dcterms:created xsi:type="dcterms:W3CDTF">2011-01-26T19:33:41Z</dcterms:created>
  <dcterms:modified xsi:type="dcterms:W3CDTF">2020-12-03T20:33:58Z</dcterms:modified>
</cp:coreProperties>
</file>